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a\Documents\MINISTARSTVO POMORSTVA\IZRADA LIMITA 2021-2023\"/>
    </mc:Choice>
  </mc:AlternateContent>
  <bookViews>
    <workbookView xWindow="0" yWindow="0" windowWidth="15300" windowHeight="7350" activeTab="1"/>
  </bookViews>
  <sheets>
    <sheet name="Prihodi 2021-2023" sheetId="5" r:id="rId1"/>
    <sheet name="Rashodi 2021-2023" sheetId="6" r:id="rId2"/>
  </sheets>
  <definedNames>
    <definedName name="_xlnm.Print_Area" localSheetId="0">'Prihodi 2021-2023'!$A$1:$F$36</definedName>
    <definedName name="_xlnm.Print_Area" localSheetId="1">'Rashodi 2021-2023'!$B$1:$U$261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8" i="6" l="1"/>
  <c r="I148" i="6"/>
  <c r="Z255" i="6"/>
  <c r="X255" i="6"/>
  <c r="V255" i="6"/>
  <c r="U254" i="6"/>
  <c r="T254" i="6"/>
  <c r="T253" i="6" s="1"/>
  <c r="S254" i="6"/>
  <c r="S253" i="6" s="1"/>
  <c r="R254" i="6"/>
  <c r="R253" i="6" s="1"/>
  <c r="Q254" i="6"/>
  <c r="P254" i="6"/>
  <c r="P253" i="6" s="1"/>
  <c r="O254" i="6"/>
  <c r="O253" i="6" s="1"/>
  <c r="N254" i="6"/>
  <c r="N253" i="6" s="1"/>
  <c r="M254" i="6"/>
  <c r="L254" i="6"/>
  <c r="L253" i="6" s="1"/>
  <c r="K254" i="6"/>
  <c r="K253" i="6" s="1"/>
  <c r="J254" i="6"/>
  <c r="J253" i="6" s="1"/>
  <c r="I254" i="6"/>
  <c r="H254" i="6"/>
  <c r="H253" i="6" s="1"/>
  <c r="U253" i="6"/>
  <c r="Q253" i="6"/>
  <c r="M253" i="6"/>
  <c r="I253" i="6"/>
  <c r="U251" i="6"/>
  <c r="U250" i="6" s="1"/>
  <c r="T251" i="6"/>
  <c r="T250" i="6" s="1"/>
  <c r="S251" i="6"/>
  <c r="S250" i="6" s="1"/>
  <c r="R251" i="6"/>
  <c r="R250" i="6" s="1"/>
  <c r="Q251" i="6"/>
  <c r="Q250" i="6" s="1"/>
  <c r="Q249" i="6" s="1"/>
  <c r="P251" i="6"/>
  <c r="O251" i="6"/>
  <c r="O250" i="6" s="1"/>
  <c r="N251" i="6"/>
  <c r="N250" i="6" s="1"/>
  <c r="M251" i="6"/>
  <c r="M250" i="6" s="1"/>
  <c r="M249" i="6" s="1"/>
  <c r="L251" i="6"/>
  <c r="L250" i="6" s="1"/>
  <c r="L249" i="6" s="1"/>
  <c r="K251" i="6"/>
  <c r="K250" i="6" s="1"/>
  <c r="K249" i="6" s="1"/>
  <c r="J251" i="6"/>
  <c r="J250" i="6" s="1"/>
  <c r="J249" i="6" s="1"/>
  <c r="I251" i="6"/>
  <c r="H251" i="6"/>
  <c r="H250" i="6" s="1"/>
  <c r="H249" i="6" s="1"/>
  <c r="P250" i="6"/>
  <c r="I250" i="6"/>
  <c r="I249" i="6" s="1"/>
  <c r="U247" i="6"/>
  <c r="T247" i="6"/>
  <c r="T246" i="6" s="1"/>
  <c r="S247" i="6"/>
  <c r="S246" i="6" s="1"/>
  <c r="S242" i="6" s="1"/>
  <c r="R247" i="6"/>
  <c r="Q247" i="6"/>
  <c r="P247" i="6"/>
  <c r="O247" i="6"/>
  <c r="O246" i="6" s="1"/>
  <c r="N247" i="6"/>
  <c r="N246" i="6" s="1"/>
  <c r="M247" i="6"/>
  <c r="M246" i="6" s="1"/>
  <c r="L247" i="6"/>
  <c r="L246" i="6" s="1"/>
  <c r="K247" i="6"/>
  <c r="K246" i="6" s="1"/>
  <c r="J247" i="6"/>
  <c r="J246" i="6" s="1"/>
  <c r="I247" i="6"/>
  <c r="I246" i="6" s="1"/>
  <c r="H247" i="6"/>
  <c r="H246" i="6" s="1"/>
  <c r="U246" i="6"/>
  <c r="R246" i="6"/>
  <c r="Q246" i="6"/>
  <c r="P246" i="6"/>
  <c r="U244" i="6"/>
  <c r="U243" i="6" s="1"/>
  <c r="T244" i="6"/>
  <c r="T243" i="6" s="1"/>
  <c r="T242" i="6" s="1"/>
  <c r="S244" i="6"/>
  <c r="S243" i="6" s="1"/>
  <c r="R244" i="6"/>
  <c r="R243" i="6" s="1"/>
  <c r="Q244" i="6"/>
  <c r="Q243" i="6" s="1"/>
  <c r="P244" i="6"/>
  <c r="P243" i="6" s="1"/>
  <c r="P242" i="6" s="1"/>
  <c r="O244" i="6"/>
  <c r="O243" i="6" s="1"/>
  <c r="N244" i="6"/>
  <c r="M244" i="6"/>
  <c r="M243" i="6" s="1"/>
  <c r="M242" i="6" s="1"/>
  <c r="L244" i="6"/>
  <c r="L243" i="6" s="1"/>
  <c r="L242" i="6" s="1"/>
  <c r="K244" i="6"/>
  <c r="K243" i="6" s="1"/>
  <c r="J244" i="6"/>
  <c r="J243" i="6" s="1"/>
  <c r="J242" i="6" s="1"/>
  <c r="I244" i="6"/>
  <c r="I243" i="6" s="1"/>
  <c r="I242" i="6" s="1"/>
  <c r="H244" i="6"/>
  <c r="H243" i="6" s="1"/>
  <c r="H242" i="6" s="1"/>
  <c r="N243" i="6"/>
  <c r="K242" i="6"/>
  <c r="U240" i="6"/>
  <c r="U239" i="6" s="1"/>
  <c r="T240" i="6"/>
  <c r="T239" i="6" s="1"/>
  <c r="S240" i="6"/>
  <c r="S239" i="6" s="1"/>
  <c r="R240" i="6"/>
  <c r="R239" i="6" s="1"/>
  <c r="Q240" i="6"/>
  <c r="Q239" i="6" s="1"/>
  <c r="P240" i="6"/>
  <c r="P239" i="6" s="1"/>
  <c r="O240" i="6"/>
  <c r="O239" i="6" s="1"/>
  <c r="N240" i="6"/>
  <c r="N239" i="6" s="1"/>
  <c r="M240" i="6"/>
  <c r="M239" i="6" s="1"/>
  <c r="L240" i="6"/>
  <c r="K240" i="6"/>
  <c r="K239" i="6" s="1"/>
  <c r="J240" i="6"/>
  <c r="J239" i="6" s="1"/>
  <c r="I240" i="6"/>
  <c r="I239" i="6" s="1"/>
  <c r="H240" i="6"/>
  <c r="L239" i="6"/>
  <c r="H239" i="6"/>
  <c r="U237" i="6"/>
  <c r="T237" i="6"/>
  <c r="S237" i="6"/>
  <c r="S236" i="6" s="1"/>
  <c r="S235" i="6" s="1"/>
  <c r="R237" i="6"/>
  <c r="R236" i="6" s="1"/>
  <c r="Q237" i="6"/>
  <c r="P237" i="6"/>
  <c r="O237" i="6"/>
  <c r="O236" i="6" s="1"/>
  <c r="O235" i="6" s="1"/>
  <c r="N237" i="6"/>
  <c r="N236" i="6" s="1"/>
  <c r="M237" i="6"/>
  <c r="L237" i="6"/>
  <c r="K237" i="6"/>
  <c r="K236" i="6" s="1"/>
  <c r="K235" i="6" s="1"/>
  <c r="J237" i="6"/>
  <c r="J236" i="6" s="1"/>
  <c r="J235" i="6" s="1"/>
  <c r="I237" i="6"/>
  <c r="I236" i="6" s="1"/>
  <c r="I235" i="6" s="1"/>
  <c r="H237" i="6"/>
  <c r="U236" i="6"/>
  <c r="T236" i="6"/>
  <c r="T235" i="6" s="1"/>
  <c r="Q236" i="6"/>
  <c r="P236" i="6"/>
  <c r="M236" i="6"/>
  <c r="M235" i="6" s="1"/>
  <c r="L236" i="6"/>
  <c r="L235" i="6" s="1"/>
  <c r="H236" i="6"/>
  <c r="H235" i="6" s="1"/>
  <c r="P235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U231" i="6"/>
  <c r="T231" i="6"/>
  <c r="T230" i="6" s="1"/>
  <c r="S231" i="6"/>
  <c r="R231" i="6"/>
  <c r="Q231" i="6"/>
  <c r="P231" i="6"/>
  <c r="P230" i="6" s="1"/>
  <c r="O231" i="6"/>
  <c r="N231" i="6"/>
  <c r="M231" i="6"/>
  <c r="M230" i="6" s="1"/>
  <c r="L231" i="6"/>
  <c r="L230" i="6" s="1"/>
  <c r="K231" i="6"/>
  <c r="K230" i="6" s="1"/>
  <c r="J231" i="6"/>
  <c r="I231" i="6"/>
  <c r="I230" i="6" s="1"/>
  <c r="H231" i="6"/>
  <c r="H230" i="6" s="1"/>
  <c r="J230" i="6"/>
  <c r="U228" i="6"/>
  <c r="U227" i="6" s="1"/>
  <c r="T228" i="6"/>
  <c r="T227" i="6" s="1"/>
  <c r="S228" i="6"/>
  <c r="R228" i="6"/>
  <c r="Q228" i="6"/>
  <c r="Q227" i="6" s="1"/>
  <c r="P228" i="6"/>
  <c r="P227" i="6" s="1"/>
  <c r="O228" i="6"/>
  <c r="N228" i="6"/>
  <c r="N227" i="6" s="1"/>
  <c r="M228" i="6"/>
  <c r="M227" i="6" s="1"/>
  <c r="L228" i="6"/>
  <c r="L227" i="6" s="1"/>
  <c r="K228" i="6"/>
  <c r="J228" i="6"/>
  <c r="J227" i="6" s="1"/>
  <c r="I228" i="6"/>
  <c r="I227" i="6" s="1"/>
  <c r="H228" i="6"/>
  <c r="H227" i="6" s="1"/>
  <c r="S227" i="6"/>
  <c r="R227" i="6"/>
  <c r="O227" i="6"/>
  <c r="K227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U220" i="6"/>
  <c r="U219" i="6" s="1"/>
  <c r="T220" i="6"/>
  <c r="S220" i="6"/>
  <c r="R220" i="6"/>
  <c r="Q220" i="6"/>
  <c r="P220" i="6"/>
  <c r="O220" i="6"/>
  <c r="N220" i="6"/>
  <c r="M220" i="6"/>
  <c r="M219" i="6" s="1"/>
  <c r="L220" i="6"/>
  <c r="L219" i="6" s="1"/>
  <c r="K220" i="6"/>
  <c r="K219" i="6" s="1"/>
  <c r="J220" i="6"/>
  <c r="J219" i="6" s="1"/>
  <c r="I220" i="6"/>
  <c r="I219" i="6" s="1"/>
  <c r="H220" i="6"/>
  <c r="H219" i="6" s="1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U214" i="6"/>
  <c r="T214" i="6"/>
  <c r="S214" i="6"/>
  <c r="R214" i="6"/>
  <c r="Q214" i="6"/>
  <c r="P214" i="6"/>
  <c r="O214" i="6"/>
  <c r="N214" i="6"/>
  <c r="M214" i="6"/>
  <c r="M213" i="6" s="1"/>
  <c r="L214" i="6"/>
  <c r="L213" i="6" s="1"/>
  <c r="K214" i="6"/>
  <c r="K213" i="6" s="1"/>
  <c r="J214" i="6"/>
  <c r="J213" i="6" s="1"/>
  <c r="I214" i="6"/>
  <c r="I213" i="6" s="1"/>
  <c r="H214" i="6"/>
  <c r="H213" i="6" s="1"/>
  <c r="U211" i="6"/>
  <c r="T211" i="6"/>
  <c r="S211" i="6"/>
  <c r="R211" i="6"/>
  <c r="Q211" i="6"/>
  <c r="P211" i="6"/>
  <c r="P208" i="6" s="1"/>
  <c r="O211" i="6"/>
  <c r="N211" i="6"/>
  <c r="M211" i="6"/>
  <c r="L211" i="6"/>
  <c r="K211" i="6"/>
  <c r="J211" i="6"/>
  <c r="I211" i="6"/>
  <c r="H211" i="6"/>
  <c r="U209" i="6"/>
  <c r="T209" i="6"/>
  <c r="S209" i="6"/>
  <c r="R209" i="6"/>
  <c r="R208" i="6" s="1"/>
  <c r="Q209" i="6"/>
  <c r="P209" i="6"/>
  <c r="O209" i="6"/>
  <c r="N209" i="6"/>
  <c r="N208" i="6" s="1"/>
  <c r="M209" i="6"/>
  <c r="M208" i="6" s="1"/>
  <c r="L209" i="6"/>
  <c r="K209" i="6"/>
  <c r="K208" i="6" s="1"/>
  <c r="J209" i="6"/>
  <c r="J208" i="6" s="1"/>
  <c r="I209" i="6"/>
  <c r="I208" i="6" s="1"/>
  <c r="H209" i="6"/>
  <c r="H208" i="6" s="1"/>
  <c r="L208" i="6"/>
  <c r="U206" i="6"/>
  <c r="U205" i="6" s="1"/>
  <c r="T206" i="6"/>
  <c r="T205" i="6" s="1"/>
  <c r="S206" i="6"/>
  <c r="S205" i="6" s="1"/>
  <c r="R206" i="6"/>
  <c r="Q206" i="6"/>
  <c r="P206" i="6"/>
  <c r="O206" i="6"/>
  <c r="O205" i="6" s="1"/>
  <c r="N206" i="6"/>
  <c r="N205" i="6" s="1"/>
  <c r="M206" i="6"/>
  <c r="M205" i="6" s="1"/>
  <c r="L206" i="6"/>
  <c r="L205" i="6" s="1"/>
  <c r="K206" i="6"/>
  <c r="K205" i="6" s="1"/>
  <c r="J206" i="6"/>
  <c r="J205" i="6" s="1"/>
  <c r="I206" i="6"/>
  <c r="I205" i="6" s="1"/>
  <c r="H206" i="6"/>
  <c r="H205" i="6" s="1"/>
  <c r="R205" i="6"/>
  <c r="Q205" i="6"/>
  <c r="P205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U198" i="6"/>
  <c r="T198" i="6"/>
  <c r="S198" i="6"/>
  <c r="R198" i="6"/>
  <c r="R197" i="6" s="1"/>
  <c r="Q198" i="6"/>
  <c r="P198" i="6"/>
  <c r="O198" i="6"/>
  <c r="N198" i="6"/>
  <c r="M198" i="6"/>
  <c r="M197" i="6" s="1"/>
  <c r="L198" i="6"/>
  <c r="L197" i="6" s="1"/>
  <c r="K198" i="6"/>
  <c r="K197" i="6" s="1"/>
  <c r="J198" i="6"/>
  <c r="J197" i="6" s="1"/>
  <c r="I198" i="6"/>
  <c r="I197" i="6" s="1"/>
  <c r="H198" i="6"/>
  <c r="O197" i="6"/>
  <c r="N197" i="6"/>
  <c r="H197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U192" i="6"/>
  <c r="T192" i="6"/>
  <c r="S192" i="6"/>
  <c r="S191" i="6" s="1"/>
  <c r="R192" i="6"/>
  <c r="Q192" i="6"/>
  <c r="P192" i="6"/>
  <c r="O192" i="6"/>
  <c r="O191" i="6" s="1"/>
  <c r="N192" i="6"/>
  <c r="M192" i="6"/>
  <c r="L192" i="6"/>
  <c r="K192" i="6"/>
  <c r="K191" i="6" s="1"/>
  <c r="K190" i="6" s="1"/>
  <c r="J192" i="6"/>
  <c r="J191" i="6" s="1"/>
  <c r="J190" i="6" s="1"/>
  <c r="I192" i="6"/>
  <c r="I191" i="6" s="1"/>
  <c r="I190" i="6" s="1"/>
  <c r="H192" i="6"/>
  <c r="H191" i="6" s="1"/>
  <c r="H190" i="6" s="1"/>
  <c r="U191" i="6"/>
  <c r="Q191" i="6"/>
  <c r="M191" i="6"/>
  <c r="M190" i="6" s="1"/>
  <c r="L191" i="6"/>
  <c r="L190" i="6" s="1"/>
  <c r="U188" i="6"/>
  <c r="T188" i="6"/>
  <c r="T185" i="6" s="1"/>
  <c r="S188" i="6"/>
  <c r="R188" i="6"/>
  <c r="Q188" i="6"/>
  <c r="P188" i="6"/>
  <c r="O188" i="6"/>
  <c r="N188" i="6"/>
  <c r="M188" i="6"/>
  <c r="L188" i="6"/>
  <c r="K188" i="6"/>
  <c r="J188" i="6"/>
  <c r="I188" i="6"/>
  <c r="H188" i="6"/>
  <c r="U186" i="6"/>
  <c r="T186" i="6"/>
  <c r="S186" i="6"/>
  <c r="R186" i="6"/>
  <c r="Q186" i="6"/>
  <c r="P186" i="6"/>
  <c r="O186" i="6"/>
  <c r="N186" i="6"/>
  <c r="N185" i="6" s="1"/>
  <c r="M186" i="6"/>
  <c r="M185" i="6" s="1"/>
  <c r="L186" i="6"/>
  <c r="L185" i="6" s="1"/>
  <c r="K186" i="6"/>
  <c r="K185" i="6" s="1"/>
  <c r="J186" i="6"/>
  <c r="J185" i="6" s="1"/>
  <c r="I186" i="6"/>
  <c r="I185" i="6" s="1"/>
  <c r="H186" i="6"/>
  <c r="O185" i="6"/>
  <c r="H185" i="6"/>
  <c r="U181" i="6"/>
  <c r="T181" i="6"/>
  <c r="S181" i="6"/>
  <c r="R181" i="6"/>
  <c r="Q181" i="6"/>
  <c r="P181" i="6"/>
  <c r="O181" i="6"/>
  <c r="N181" i="6"/>
  <c r="N177" i="6" s="1"/>
  <c r="M181" i="6"/>
  <c r="L181" i="6"/>
  <c r="K181" i="6"/>
  <c r="J181" i="6"/>
  <c r="I181" i="6"/>
  <c r="H181" i="6"/>
  <c r="U178" i="6"/>
  <c r="U177" i="6" s="1"/>
  <c r="T178" i="6"/>
  <c r="T177" i="6" s="1"/>
  <c r="S178" i="6"/>
  <c r="R178" i="6"/>
  <c r="Q178" i="6"/>
  <c r="Q177" i="6" s="1"/>
  <c r="P178" i="6"/>
  <c r="P177" i="6" s="1"/>
  <c r="O178" i="6"/>
  <c r="N178" i="6"/>
  <c r="M178" i="6"/>
  <c r="L178" i="6"/>
  <c r="L177" i="6" s="1"/>
  <c r="K178" i="6"/>
  <c r="K177" i="6" s="1"/>
  <c r="J178" i="6"/>
  <c r="J177" i="6" s="1"/>
  <c r="I178" i="6"/>
  <c r="I177" i="6" s="1"/>
  <c r="H178" i="6"/>
  <c r="H177" i="6" s="1"/>
  <c r="M177" i="6"/>
  <c r="U174" i="6"/>
  <c r="T174" i="6"/>
  <c r="S174" i="6"/>
  <c r="S171" i="6" s="1"/>
  <c r="R174" i="6"/>
  <c r="Q174" i="6"/>
  <c r="P174" i="6"/>
  <c r="O174" i="6"/>
  <c r="N174" i="6"/>
  <c r="M174" i="6"/>
  <c r="L174" i="6"/>
  <c r="K174" i="6"/>
  <c r="J174" i="6"/>
  <c r="I174" i="6"/>
  <c r="H174" i="6"/>
  <c r="U172" i="6"/>
  <c r="U171" i="6" s="1"/>
  <c r="T172" i="6"/>
  <c r="S172" i="6"/>
  <c r="R172" i="6"/>
  <c r="Q172" i="6"/>
  <c r="Q171" i="6" s="1"/>
  <c r="P172" i="6"/>
  <c r="O172" i="6"/>
  <c r="N172" i="6"/>
  <c r="M172" i="6"/>
  <c r="M171" i="6" s="1"/>
  <c r="L172" i="6"/>
  <c r="L171" i="6" s="1"/>
  <c r="K172" i="6"/>
  <c r="J172" i="6"/>
  <c r="I172" i="6"/>
  <c r="I171" i="6" s="1"/>
  <c r="H172" i="6"/>
  <c r="H171" i="6" s="1"/>
  <c r="K171" i="6"/>
  <c r="J171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U167" i="6"/>
  <c r="T167" i="6"/>
  <c r="T166" i="6" s="1"/>
  <c r="S167" i="6"/>
  <c r="R167" i="6"/>
  <c r="Q167" i="6"/>
  <c r="P167" i="6"/>
  <c r="O167" i="6"/>
  <c r="N167" i="6"/>
  <c r="M167" i="6"/>
  <c r="M166" i="6" s="1"/>
  <c r="L167" i="6"/>
  <c r="L166" i="6" s="1"/>
  <c r="K167" i="6"/>
  <c r="K166" i="6" s="1"/>
  <c r="J167" i="6"/>
  <c r="J166" i="6" s="1"/>
  <c r="I167" i="6"/>
  <c r="I166" i="6" s="1"/>
  <c r="H167" i="6"/>
  <c r="H166" i="6" s="1"/>
  <c r="N166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U159" i="6"/>
  <c r="U158" i="6" s="1"/>
  <c r="T159" i="6"/>
  <c r="S159" i="6"/>
  <c r="R159" i="6"/>
  <c r="Q159" i="6"/>
  <c r="Q158" i="6" s="1"/>
  <c r="P159" i="6"/>
  <c r="O159" i="6"/>
  <c r="N159" i="6"/>
  <c r="M159" i="6"/>
  <c r="M158" i="6" s="1"/>
  <c r="L159" i="6"/>
  <c r="L158" i="6" s="1"/>
  <c r="K159" i="6"/>
  <c r="J159" i="6"/>
  <c r="J158" i="6" s="1"/>
  <c r="I159" i="6"/>
  <c r="I158" i="6" s="1"/>
  <c r="H159" i="6"/>
  <c r="H158" i="6" s="1"/>
  <c r="K158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U153" i="6"/>
  <c r="U152" i="6" s="1"/>
  <c r="T153" i="6"/>
  <c r="S153" i="6"/>
  <c r="R153" i="6"/>
  <c r="R152" i="6" s="1"/>
  <c r="Q153" i="6"/>
  <c r="P153" i="6"/>
  <c r="O153" i="6"/>
  <c r="N153" i="6"/>
  <c r="N152" i="6" s="1"/>
  <c r="M153" i="6"/>
  <c r="L153" i="6"/>
  <c r="K153" i="6"/>
  <c r="K152" i="6" s="1"/>
  <c r="K151" i="6" s="1"/>
  <c r="J153" i="6"/>
  <c r="J152" i="6" s="1"/>
  <c r="J151" i="6" s="1"/>
  <c r="I153" i="6"/>
  <c r="I152" i="6" s="1"/>
  <c r="I151" i="6" s="1"/>
  <c r="H153" i="6"/>
  <c r="H152" i="6" s="1"/>
  <c r="H151" i="6" s="1"/>
  <c r="T152" i="6"/>
  <c r="M152" i="6"/>
  <c r="M151" i="6" s="1"/>
  <c r="L152" i="6"/>
  <c r="L151" i="6" s="1"/>
  <c r="U149" i="6"/>
  <c r="U148" i="6" s="1"/>
  <c r="T149" i="6"/>
  <c r="T148" i="6" s="1"/>
  <c r="S149" i="6"/>
  <c r="S148" i="6" s="1"/>
  <c r="R149" i="6"/>
  <c r="R148" i="6" s="1"/>
  <c r="Q149" i="6"/>
  <c r="Q148" i="6" s="1"/>
  <c r="P149" i="6"/>
  <c r="P148" i="6" s="1"/>
  <c r="O149" i="6"/>
  <c r="O148" i="6" s="1"/>
  <c r="N149" i="6"/>
  <c r="N148" i="6" s="1"/>
  <c r="M149" i="6"/>
  <c r="L149" i="6"/>
  <c r="K149" i="6"/>
  <c r="J149" i="6"/>
  <c r="I149" i="6"/>
  <c r="H149" i="6"/>
  <c r="L148" i="6"/>
  <c r="K148" i="6"/>
  <c r="J148" i="6"/>
  <c r="H148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U143" i="6"/>
  <c r="T143" i="6"/>
  <c r="S143" i="6"/>
  <c r="R143" i="6"/>
  <c r="Q143" i="6"/>
  <c r="P143" i="6"/>
  <c r="O143" i="6"/>
  <c r="O142" i="6" s="1"/>
  <c r="N143" i="6"/>
  <c r="M143" i="6"/>
  <c r="M142" i="6" s="1"/>
  <c r="L143" i="6"/>
  <c r="L142" i="6" s="1"/>
  <c r="K143" i="6"/>
  <c r="K142" i="6" s="1"/>
  <c r="J143" i="6"/>
  <c r="J142" i="6" s="1"/>
  <c r="I143" i="6"/>
  <c r="I142" i="6" s="1"/>
  <c r="H143" i="6"/>
  <c r="H142" i="6" s="1"/>
  <c r="S142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U137" i="6"/>
  <c r="U136" i="6" s="1"/>
  <c r="T137" i="6"/>
  <c r="T136" i="6" s="1"/>
  <c r="S137" i="6"/>
  <c r="R137" i="6"/>
  <c r="Q137" i="6"/>
  <c r="P137" i="6"/>
  <c r="P136" i="6" s="1"/>
  <c r="O137" i="6"/>
  <c r="N137" i="6"/>
  <c r="M137" i="6"/>
  <c r="M136" i="6" s="1"/>
  <c r="L137" i="6"/>
  <c r="L136" i="6" s="1"/>
  <c r="K137" i="6"/>
  <c r="K136" i="6" s="1"/>
  <c r="J137" i="6"/>
  <c r="J136" i="6" s="1"/>
  <c r="I137" i="6"/>
  <c r="I136" i="6" s="1"/>
  <c r="H137" i="6"/>
  <c r="H136" i="6"/>
  <c r="U134" i="6"/>
  <c r="U133" i="6" s="1"/>
  <c r="T134" i="6"/>
  <c r="T133" i="6" s="1"/>
  <c r="S134" i="6"/>
  <c r="S133" i="6" s="1"/>
  <c r="R134" i="6"/>
  <c r="R133" i="6" s="1"/>
  <c r="Q134" i="6"/>
  <c r="Q133" i="6" s="1"/>
  <c r="P134" i="6"/>
  <c r="O134" i="6"/>
  <c r="O133" i="6" s="1"/>
  <c r="N134" i="6"/>
  <c r="N133" i="6" s="1"/>
  <c r="M134" i="6"/>
  <c r="L134" i="6"/>
  <c r="K134" i="6"/>
  <c r="J134" i="6"/>
  <c r="I134" i="6"/>
  <c r="H134" i="6"/>
  <c r="P133" i="6"/>
  <c r="M133" i="6"/>
  <c r="L133" i="6"/>
  <c r="K133" i="6"/>
  <c r="J133" i="6"/>
  <c r="I133" i="6"/>
  <c r="H133" i="6"/>
  <c r="U132" i="6"/>
  <c r="U131" i="6" s="1"/>
  <c r="U130" i="6" s="1"/>
  <c r="S132" i="6"/>
  <c r="S131" i="6" s="1"/>
  <c r="S130" i="6" s="1"/>
  <c r="O132" i="6"/>
  <c r="O131" i="6" s="1"/>
  <c r="O130" i="6" s="1"/>
  <c r="T131" i="6"/>
  <c r="T130" i="6" s="1"/>
  <c r="R131" i="6"/>
  <c r="R130" i="6" s="1"/>
  <c r="Q131" i="6"/>
  <c r="Q130" i="6" s="1"/>
  <c r="P131" i="6"/>
  <c r="P130" i="6" s="1"/>
  <c r="N131" i="6"/>
  <c r="N130" i="6" s="1"/>
  <c r="M131" i="6"/>
  <c r="M130" i="6" s="1"/>
  <c r="L131" i="6"/>
  <c r="L130" i="6" s="1"/>
  <c r="K131" i="6"/>
  <c r="K130" i="6" s="1"/>
  <c r="J131" i="6"/>
  <c r="J130" i="6" s="1"/>
  <c r="I131" i="6"/>
  <c r="I130" i="6" s="1"/>
  <c r="H131" i="6"/>
  <c r="H130" i="6" s="1"/>
  <c r="U129" i="6"/>
  <c r="S129" i="6"/>
  <c r="O129" i="6"/>
  <c r="U128" i="6"/>
  <c r="S128" i="6"/>
  <c r="O128" i="6"/>
  <c r="T127" i="6"/>
  <c r="T124" i="6" s="1"/>
  <c r="R127" i="6"/>
  <c r="Q127" i="6"/>
  <c r="P127" i="6"/>
  <c r="N127" i="6"/>
  <c r="M127" i="6"/>
  <c r="L127" i="6"/>
  <c r="K127" i="6"/>
  <c r="J127" i="6"/>
  <c r="I127" i="6"/>
  <c r="H127" i="6"/>
  <c r="U126" i="6"/>
  <c r="U125" i="6" s="1"/>
  <c r="S126" i="6"/>
  <c r="S125" i="6" s="1"/>
  <c r="O126" i="6"/>
  <c r="O125" i="6" s="1"/>
  <c r="T125" i="6"/>
  <c r="R125" i="6"/>
  <c r="Q125" i="6"/>
  <c r="P125" i="6"/>
  <c r="P124" i="6" s="1"/>
  <c r="N125" i="6"/>
  <c r="M125" i="6"/>
  <c r="M124" i="6" s="1"/>
  <c r="L125" i="6"/>
  <c r="L124" i="6" s="1"/>
  <c r="K125" i="6"/>
  <c r="K124" i="6" s="1"/>
  <c r="J125" i="6"/>
  <c r="J124" i="6" s="1"/>
  <c r="I125" i="6"/>
  <c r="I124" i="6" s="1"/>
  <c r="H125" i="6"/>
  <c r="H124" i="6" s="1"/>
  <c r="U123" i="6"/>
  <c r="S123" i="6"/>
  <c r="O123" i="6"/>
  <c r="U122" i="6"/>
  <c r="S122" i="6"/>
  <c r="O122" i="6"/>
  <c r="O121" i="6" s="1"/>
  <c r="T121" i="6"/>
  <c r="R121" i="6"/>
  <c r="Q121" i="6"/>
  <c r="P121" i="6"/>
  <c r="N121" i="6"/>
  <c r="M121" i="6"/>
  <c r="L121" i="6"/>
  <c r="K121" i="6"/>
  <c r="J121" i="6"/>
  <c r="I121" i="6"/>
  <c r="H121" i="6"/>
  <c r="U120" i="6"/>
  <c r="U119" i="6" s="1"/>
  <c r="S120" i="6"/>
  <c r="S119" i="6" s="1"/>
  <c r="O120" i="6"/>
  <c r="O119" i="6" s="1"/>
  <c r="T119" i="6"/>
  <c r="R119" i="6"/>
  <c r="Q119" i="6"/>
  <c r="P119" i="6"/>
  <c r="P118" i="6" s="1"/>
  <c r="N119" i="6"/>
  <c r="M119" i="6"/>
  <c r="M118" i="6" s="1"/>
  <c r="M117" i="6" s="1"/>
  <c r="L119" i="6"/>
  <c r="L118" i="6" s="1"/>
  <c r="L117" i="6" s="1"/>
  <c r="K119" i="6"/>
  <c r="J119" i="6"/>
  <c r="J118" i="6" s="1"/>
  <c r="J117" i="6" s="1"/>
  <c r="I119" i="6"/>
  <c r="I118" i="6" s="1"/>
  <c r="I117" i="6" s="1"/>
  <c r="H119" i="6"/>
  <c r="H118" i="6" s="1"/>
  <c r="H117" i="6" s="1"/>
  <c r="K118" i="6"/>
  <c r="K117" i="6" s="1"/>
  <c r="U114" i="6"/>
  <c r="T114" i="6"/>
  <c r="S114" i="6"/>
  <c r="R114" i="6"/>
  <c r="Q114" i="6"/>
  <c r="P114" i="6"/>
  <c r="O114" i="6"/>
  <c r="N114" i="6"/>
  <c r="N113" i="6" s="1"/>
  <c r="U113" i="6"/>
  <c r="T113" i="6"/>
  <c r="S113" i="6"/>
  <c r="R113" i="6"/>
  <c r="Q113" i="6"/>
  <c r="P113" i="6"/>
  <c r="O113" i="6"/>
  <c r="U111" i="6"/>
  <c r="T111" i="6"/>
  <c r="R111" i="6"/>
  <c r="Q111" i="6"/>
  <c r="P111" i="6"/>
  <c r="O111" i="6"/>
  <c r="N111" i="6"/>
  <c r="M111" i="6"/>
  <c r="L111" i="6"/>
  <c r="K111" i="6"/>
  <c r="J111" i="6"/>
  <c r="I111" i="6"/>
  <c r="H111" i="6"/>
  <c r="U109" i="6"/>
  <c r="U108" i="6" s="1"/>
  <c r="T109" i="6"/>
  <c r="S109" i="6"/>
  <c r="R109" i="6"/>
  <c r="Q109" i="6"/>
  <c r="P109" i="6"/>
  <c r="O109" i="6"/>
  <c r="N109" i="6"/>
  <c r="M109" i="6"/>
  <c r="M108" i="6" s="1"/>
  <c r="L109" i="6"/>
  <c r="L108" i="6" s="1"/>
  <c r="K109" i="6"/>
  <c r="K108" i="6" s="1"/>
  <c r="J109" i="6"/>
  <c r="J108" i="6" s="1"/>
  <c r="I109" i="6"/>
  <c r="I108" i="6" s="1"/>
  <c r="H109" i="6"/>
  <c r="H108" i="6" s="1"/>
  <c r="S108" i="6"/>
  <c r="U107" i="6"/>
  <c r="S107" i="6"/>
  <c r="O107" i="6"/>
  <c r="U106" i="6"/>
  <c r="S106" i="6"/>
  <c r="O106" i="6"/>
  <c r="T105" i="6"/>
  <c r="T104" i="6" s="1"/>
  <c r="R105" i="6"/>
  <c r="R104" i="6" s="1"/>
  <c r="Q105" i="6"/>
  <c r="Q104" i="6" s="1"/>
  <c r="P105" i="6"/>
  <c r="P104" i="6" s="1"/>
  <c r="N105" i="6"/>
  <c r="N104" i="6" s="1"/>
  <c r="M105" i="6"/>
  <c r="M104" i="6" s="1"/>
  <c r="M103" i="6" s="1"/>
  <c r="L105" i="6"/>
  <c r="K105" i="6"/>
  <c r="K104" i="6" s="1"/>
  <c r="J105" i="6"/>
  <c r="J104" i="6" s="1"/>
  <c r="J103" i="6" s="1"/>
  <c r="I105" i="6"/>
  <c r="I104" i="6" s="1"/>
  <c r="I103" i="6" s="1"/>
  <c r="H105" i="6"/>
  <c r="H104" i="6" s="1"/>
  <c r="H103" i="6" s="1"/>
  <c r="L104" i="6"/>
  <c r="L103" i="6" s="1"/>
  <c r="K103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U97" i="6"/>
  <c r="T97" i="6"/>
  <c r="S97" i="6"/>
  <c r="R97" i="6"/>
  <c r="Q97" i="6"/>
  <c r="P97" i="6"/>
  <c r="O97" i="6"/>
  <c r="N97" i="6"/>
  <c r="N94" i="6" s="1"/>
  <c r="M97" i="6"/>
  <c r="L97" i="6"/>
  <c r="K97" i="6"/>
  <c r="J97" i="6"/>
  <c r="I97" i="6"/>
  <c r="H97" i="6"/>
  <c r="U95" i="6"/>
  <c r="T95" i="6"/>
  <c r="S95" i="6"/>
  <c r="S94" i="6" s="1"/>
  <c r="R95" i="6"/>
  <c r="Q95" i="6"/>
  <c r="P95" i="6"/>
  <c r="O95" i="6"/>
  <c r="O94" i="6" s="1"/>
  <c r="N95" i="6"/>
  <c r="M95" i="6"/>
  <c r="L95" i="6"/>
  <c r="K95" i="6"/>
  <c r="J95" i="6"/>
  <c r="I95" i="6"/>
  <c r="H95" i="6"/>
  <c r="J94" i="6"/>
  <c r="H94" i="6"/>
  <c r="U91" i="6"/>
  <c r="U90" i="6" s="1"/>
  <c r="T91" i="6"/>
  <c r="T90" i="6" s="1"/>
  <c r="S91" i="6"/>
  <c r="S90" i="6" s="1"/>
  <c r="R91" i="6"/>
  <c r="R90" i="6" s="1"/>
  <c r="Q91" i="6"/>
  <c r="Q90" i="6" s="1"/>
  <c r="P91" i="6"/>
  <c r="P90" i="6" s="1"/>
  <c r="O91" i="6"/>
  <c r="O90" i="6" s="1"/>
  <c r="N91" i="6"/>
  <c r="N90" i="6" s="1"/>
  <c r="M91" i="6"/>
  <c r="L91" i="6"/>
  <c r="K91" i="6"/>
  <c r="J91" i="6"/>
  <c r="I91" i="6"/>
  <c r="H91" i="6"/>
  <c r="J90" i="6"/>
  <c r="H90" i="6"/>
  <c r="U85" i="6"/>
  <c r="T85" i="6"/>
  <c r="S85" i="6"/>
  <c r="R85" i="6"/>
  <c r="Q85" i="6"/>
  <c r="Q82" i="6" s="1"/>
  <c r="P85" i="6"/>
  <c r="O85" i="6"/>
  <c r="N85" i="6"/>
  <c r="M85" i="6"/>
  <c r="L85" i="6"/>
  <c r="K85" i="6"/>
  <c r="J85" i="6"/>
  <c r="I85" i="6"/>
  <c r="H85" i="6"/>
  <c r="U83" i="6"/>
  <c r="T83" i="6"/>
  <c r="S83" i="6"/>
  <c r="S82" i="6" s="1"/>
  <c r="R83" i="6"/>
  <c r="Q83" i="6"/>
  <c r="P83" i="6"/>
  <c r="O83" i="6"/>
  <c r="O82" i="6" s="1"/>
  <c r="N83" i="6"/>
  <c r="M83" i="6"/>
  <c r="L83" i="6"/>
  <c r="K83" i="6"/>
  <c r="K82" i="6" s="1"/>
  <c r="J83" i="6"/>
  <c r="J82" i="6" s="1"/>
  <c r="I83" i="6"/>
  <c r="H83" i="6"/>
  <c r="U82" i="6"/>
  <c r="R82" i="6"/>
  <c r="U80" i="6"/>
  <c r="U79" i="6" s="1"/>
  <c r="T80" i="6"/>
  <c r="T79" i="6" s="1"/>
  <c r="S80" i="6"/>
  <c r="S79" i="6" s="1"/>
  <c r="R80" i="6"/>
  <c r="R79" i="6" s="1"/>
  <c r="Q80" i="6"/>
  <c r="Q79" i="6" s="1"/>
  <c r="P80" i="6"/>
  <c r="P79" i="6" s="1"/>
  <c r="O80" i="6"/>
  <c r="O79" i="6" s="1"/>
  <c r="N80" i="6"/>
  <c r="M80" i="6"/>
  <c r="L80" i="6"/>
  <c r="K80" i="6"/>
  <c r="J80" i="6"/>
  <c r="I80" i="6"/>
  <c r="H80" i="6"/>
  <c r="N79" i="6"/>
  <c r="M79" i="6"/>
  <c r="L79" i="6"/>
  <c r="K79" i="6"/>
  <c r="J79" i="6"/>
  <c r="I79" i="6"/>
  <c r="H79" i="6"/>
  <c r="M78" i="6"/>
  <c r="L78" i="6"/>
  <c r="K78" i="6"/>
  <c r="J78" i="6"/>
  <c r="I78" i="6"/>
  <c r="H78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U64" i="6"/>
  <c r="U63" i="6" s="1"/>
  <c r="T64" i="6"/>
  <c r="T63" i="6" s="1"/>
  <c r="S64" i="6"/>
  <c r="R64" i="6"/>
  <c r="Q64" i="6"/>
  <c r="Q63" i="6" s="1"/>
  <c r="P64" i="6"/>
  <c r="O64" i="6"/>
  <c r="N64" i="6"/>
  <c r="M64" i="6"/>
  <c r="M63" i="6" s="1"/>
  <c r="L64" i="6"/>
  <c r="L63" i="6" s="1"/>
  <c r="K64" i="6"/>
  <c r="K63" i="6" s="1"/>
  <c r="J64" i="6"/>
  <c r="I64" i="6"/>
  <c r="I63" i="6" s="1"/>
  <c r="H64" i="6"/>
  <c r="H63" i="6" s="1"/>
  <c r="J63" i="6"/>
  <c r="U57" i="6"/>
  <c r="U56" i="6" s="1"/>
  <c r="T57" i="6"/>
  <c r="T56" i="6" s="1"/>
  <c r="S57" i="6"/>
  <c r="S56" i="6" s="1"/>
  <c r="R57" i="6"/>
  <c r="R56" i="6" s="1"/>
  <c r="Q57" i="6"/>
  <c r="Q56" i="6" s="1"/>
  <c r="P57" i="6"/>
  <c r="O57" i="6"/>
  <c r="O56" i="6" s="1"/>
  <c r="N57" i="6"/>
  <c r="N56" i="6" s="1"/>
  <c r="M57" i="6"/>
  <c r="M56" i="6" s="1"/>
  <c r="L57" i="6"/>
  <c r="L56" i="6" s="1"/>
  <c r="K57" i="6"/>
  <c r="K56" i="6" s="1"/>
  <c r="J57" i="6"/>
  <c r="J56" i="6" s="1"/>
  <c r="I57" i="6"/>
  <c r="I56" i="6" s="1"/>
  <c r="H57" i="6"/>
  <c r="H56" i="6" s="1"/>
  <c r="P56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U49" i="6"/>
  <c r="T49" i="6"/>
  <c r="S49" i="6"/>
  <c r="S48" i="6" s="1"/>
  <c r="R49" i="6"/>
  <c r="Q49" i="6"/>
  <c r="P49" i="6"/>
  <c r="O49" i="6"/>
  <c r="O48" i="6" s="1"/>
  <c r="N49" i="6"/>
  <c r="M49" i="6"/>
  <c r="M48" i="6" s="1"/>
  <c r="L49" i="6"/>
  <c r="L48" i="6" s="1"/>
  <c r="K49" i="6"/>
  <c r="K48" i="6" s="1"/>
  <c r="J49" i="6"/>
  <c r="J48" i="6" s="1"/>
  <c r="I49" i="6"/>
  <c r="H49" i="6"/>
  <c r="H48" i="6" s="1"/>
  <c r="U48" i="6"/>
  <c r="I48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U16" i="6"/>
  <c r="T16" i="6"/>
  <c r="S16" i="6"/>
  <c r="S15" i="6" s="1"/>
  <c r="R16" i="6"/>
  <c r="R15" i="6" s="1"/>
  <c r="Q16" i="6"/>
  <c r="P16" i="6"/>
  <c r="O16" i="6"/>
  <c r="O15" i="6" s="1"/>
  <c r="N16" i="6"/>
  <c r="N15" i="6" s="1"/>
  <c r="M16" i="6"/>
  <c r="L16" i="6"/>
  <c r="K16" i="6"/>
  <c r="K15" i="6" s="1"/>
  <c r="J16" i="6"/>
  <c r="J15" i="6" s="1"/>
  <c r="I16" i="6"/>
  <c r="H16" i="6"/>
  <c r="U15" i="6"/>
  <c r="T15" i="6"/>
  <c r="M15" i="6"/>
  <c r="L15" i="6"/>
  <c r="I15" i="6"/>
  <c r="H15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U5" i="6"/>
  <c r="T5" i="6"/>
  <c r="S5" i="6"/>
  <c r="S4" i="6" s="1"/>
  <c r="R5" i="6"/>
  <c r="R4" i="6" s="1"/>
  <c r="Q5" i="6"/>
  <c r="P5" i="6"/>
  <c r="O5" i="6"/>
  <c r="O4" i="6" s="1"/>
  <c r="N5" i="6"/>
  <c r="N4" i="6" s="1"/>
  <c r="M5" i="6"/>
  <c r="M4" i="6" s="1"/>
  <c r="M3" i="6" s="1"/>
  <c r="L5" i="6"/>
  <c r="L4" i="6" s="1"/>
  <c r="L3" i="6" s="1"/>
  <c r="L2" i="6" s="1"/>
  <c r="K5" i="6"/>
  <c r="K4" i="6" s="1"/>
  <c r="K3" i="6" s="1"/>
  <c r="K2" i="6" s="1"/>
  <c r="J5" i="6"/>
  <c r="J4" i="6" s="1"/>
  <c r="J3" i="6" s="1"/>
  <c r="J2" i="6" s="1"/>
  <c r="I5" i="6"/>
  <c r="I4" i="6" s="1"/>
  <c r="I3" i="6" s="1"/>
  <c r="I2" i="6" s="1"/>
  <c r="H5" i="6"/>
  <c r="H4" i="6" s="1"/>
  <c r="H3" i="6" s="1"/>
  <c r="H2" i="6" s="1"/>
  <c r="U4" i="6"/>
  <c r="T4" i="6"/>
  <c r="M2" i="6"/>
  <c r="O118" i="6" l="1"/>
  <c r="Q118" i="6"/>
  <c r="N124" i="6"/>
  <c r="O158" i="6"/>
  <c r="O151" i="6" s="1"/>
  <c r="S158" i="6"/>
  <c r="R166" i="6"/>
  <c r="N230" i="6"/>
  <c r="R230" i="6"/>
  <c r="T249" i="6"/>
  <c r="N242" i="6"/>
  <c r="P48" i="6"/>
  <c r="T48" i="6"/>
  <c r="T3" i="6" s="1"/>
  <c r="N48" i="6"/>
  <c r="R48" i="6"/>
  <c r="T94" i="6"/>
  <c r="Q108" i="6"/>
  <c r="Q103" i="6" s="1"/>
  <c r="O108" i="6"/>
  <c r="O136" i="6"/>
  <c r="S136" i="6"/>
  <c r="Q136" i="6"/>
  <c r="O152" i="6"/>
  <c r="S152" i="6"/>
  <c r="Q152" i="6"/>
  <c r="R158" i="6"/>
  <c r="R151" i="6" s="1"/>
  <c r="Q213" i="6"/>
  <c r="U213" i="6"/>
  <c r="O213" i="6"/>
  <c r="T219" i="6"/>
  <c r="N219" i="6"/>
  <c r="R219" i="6"/>
  <c r="Q230" i="6"/>
  <c r="U230" i="6"/>
  <c r="L82" i="6"/>
  <c r="R124" i="6"/>
  <c r="N136" i="6"/>
  <c r="R136" i="6"/>
  <c r="T208" i="6"/>
  <c r="U127" i="6"/>
  <c r="R235" i="6"/>
  <c r="Z233" i="6" s="1"/>
  <c r="Q48" i="6"/>
  <c r="P152" i="6"/>
  <c r="U166" i="6"/>
  <c r="O171" i="6"/>
  <c r="P191" i="6"/>
  <c r="T191" i="6"/>
  <c r="N191" i="6"/>
  <c r="R191" i="6"/>
  <c r="T197" i="6"/>
  <c r="R242" i="6"/>
  <c r="Z240" i="6" s="1"/>
  <c r="P4" i="6"/>
  <c r="P15" i="6"/>
  <c r="O63" i="6"/>
  <c r="O3" i="6" s="1"/>
  <c r="S63" i="6"/>
  <c r="S3" i="6" s="1"/>
  <c r="I82" i="6"/>
  <c r="M82" i="6"/>
  <c r="Q94" i="6"/>
  <c r="U94" i="6"/>
  <c r="U78" i="6" s="1"/>
  <c r="P108" i="6"/>
  <c r="P103" i="6" s="1"/>
  <c r="T108" i="6"/>
  <c r="T103" i="6" s="1"/>
  <c r="N108" i="6"/>
  <c r="N103" i="6" s="1"/>
  <c r="S127" i="6"/>
  <c r="S124" i="6" s="1"/>
  <c r="Q142" i="6"/>
  <c r="U142" i="6"/>
  <c r="P171" i="6"/>
  <c r="T171" i="6"/>
  <c r="N171" i="6"/>
  <c r="R171" i="6"/>
  <c r="O177" i="6"/>
  <c r="S177" i="6"/>
  <c r="Q185" i="6"/>
  <c r="U185" i="6"/>
  <c r="Q197" i="6"/>
  <c r="U197" i="6"/>
  <c r="S197" i="6"/>
  <c r="U208" i="6"/>
  <c r="U190" i="6" s="1"/>
  <c r="P213" i="6"/>
  <c r="T213" i="6"/>
  <c r="N213" i="6"/>
  <c r="R213" i="6"/>
  <c r="O219" i="6"/>
  <c r="S219" i="6"/>
  <c r="O230" i="6"/>
  <c r="Q4" i="6"/>
  <c r="Q3" i="6" s="1"/>
  <c r="Q15" i="6"/>
  <c r="O105" i="6"/>
  <c r="O104" i="6" s="1"/>
  <c r="O103" i="6" s="1"/>
  <c r="R108" i="6"/>
  <c r="R103" i="6" s="1"/>
  <c r="T118" i="6"/>
  <c r="R177" i="6"/>
  <c r="P197" i="6"/>
  <c r="S213" i="6"/>
  <c r="Q219" i="6"/>
  <c r="S230" i="6"/>
  <c r="N235" i="6"/>
  <c r="V233" i="6" s="1"/>
  <c r="U235" i="6"/>
  <c r="S78" i="6"/>
  <c r="S121" i="6"/>
  <c r="S118" i="6" s="1"/>
  <c r="S117" i="6" s="1"/>
  <c r="O127" i="6"/>
  <c r="O124" i="6" s="1"/>
  <c r="O117" i="6" s="1"/>
  <c r="P158" i="6"/>
  <c r="T158" i="6"/>
  <c r="T151" i="6" s="1"/>
  <c r="N158" i="6"/>
  <c r="N151" i="6" s="1"/>
  <c r="P166" i="6"/>
  <c r="S185" i="6"/>
  <c r="O208" i="6"/>
  <c r="S208" i="6"/>
  <c r="Q208" i="6"/>
  <c r="O242" i="6"/>
  <c r="N249" i="6"/>
  <c r="V247" i="6" s="1"/>
  <c r="N63" i="6"/>
  <c r="N3" i="6" s="1"/>
  <c r="R63" i="6"/>
  <c r="P63" i="6"/>
  <c r="H82" i="6"/>
  <c r="P82" i="6"/>
  <c r="P78" i="6" s="1"/>
  <c r="T82" i="6"/>
  <c r="N82" i="6"/>
  <c r="N78" i="6"/>
  <c r="V76" i="6" s="1"/>
  <c r="R94" i="6"/>
  <c r="R78" i="6" s="1"/>
  <c r="Z76" i="6" s="1"/>
  <c r="P94" i="6"/>
  <c r="N118" i="6"/>
  <c r="R118" i="6"/>
  <c r="N142" i="6"/>
  <c r="R142" i="6"/>
  <c r="P142" i="6"/>
  <c r="T142" i="6"/>
  <c r="T117" i="6" s="1"/>
  <c r="O166" i="6"/>
  <c r="S166" i="6"/>
  <c r="S151" i="6" s="1"/>
  <c r="Q166" i="6"/>
  <c r="Q151" i="6" s="1"/>
  <c r="R185" i="6"/>
  <c r="P185" i="6"/>
  <c r="P219" i="6"/>
  <c r="K94" i="6"/>
  <c r="L94" i="6"/>
  <c r="R249" i="6"/>
  <c r="V240" i="6"/>
  <c r="X240" i="6"/>
  <c r="Y240" i="6"/>
  <c r="W240" i="6"/>
  <c r="I94" i="6"/>
  <c r="Y101" i="6"/>
  <c r="W101" i="6"/>
  <c r="T190" i="6"/>
  <c r="Y233" i="6"/>
  <c r="W233" i="6"/>
  <c r="Q242" i="6"/>
  <c r="U249" i="6"/>
  <c r="O249" i="6"/>
  <c r="S249" i="6"/>
  <c r="AA247" i="6" s="1"/>
  <c r="R3" i="6"/>
  <c r="P3" i="6"/>
  <c r="W255" i="6"/>
  <c r="Y255" i="6"/>
  <c r="AA255" i="6"/>
  <c r="Q256" i="6"/>
  <c r="U3" i="6"/>
  <c r="U121" i="6"/>
  <c r="U118" i="6" s="1"/>
  <c r="P151" i="6"/>
  <c r="AA240" i="6"/>
  <c r="P249" i="6"/>
  <c r="Z247" i="6" s="1"/>
  <c r="T78" i="6"/>
  <c r="O78" i="6"/>
  <c r="S105" i="6"/>
  <c r="S104" i="6" s="1"/>
  <c r="S103" i="6" s="1"/>
  <c r="P117" i="6"/>
  <c r="U124" i="6"/>
  <c r="S190" i="6"/>
  <c r="X233" i="6"/>
  <c r="M94" i="6"/>
  <c r="Q78" i="6"/>
  <c r="AA76" i="6" s="1"/>
  <c r="U105" i="6"/>
  <c r="U104" i="6" s="1"/>
  <c r="U103" i="6" s="1"/>
  <c r="Q124" i="6"/>
  <c r="Q235" i="6"/>
  <c r="AA233" i="6" s="1"/>
  <c r="U242" i="6"/>
  <c r="R190" i="6" l="1"/>
  <c r="Q117" i="6"/>
  <c r="AA101" i="6"/>
  <c r="X247" i="6"/>
  <c r="P190" i="6"/>
  <c r="N190" i="6"/>
  <c r="U151" i="6"/>
  <c r="Q190" i="6"/>
  <c r="AA188" i="6" s="1"/>
  <c r="V101" i="6"/>
  <c r="X101" i="6"/>
  <c r="AA115" i="6"/>
  <c r="X76" i="6"/>
  <c r="O190" i="6"/>
  <c r="Y188" i="6" s="1"/>
  <c r="Z101" i="6"/>
  <c r="P256" i="6"/>
  <c r="X149" i="6"/>
  <c r="V149" i="6"/>
  <c r="W188" i="6"/>
  <c r="AA149" i="6"/>
  <c r="R117" i="6"/>
  <c r="Z115" i="6" s="1"/>
  <c r="N117" i="6"/>
  <c r="L90" i="6"/>
  <c r="K90" i="6"/>
  <c r="Y115" i="6"/>
  <c r="W115" i="6"/>
  <c r="O2" i="6"/>
  <c r="S2" i="6"/>
  <c r="M90" i="6"/>
  <c r="U117" i="6"/>
  <c r="U2" i="6" s="1"/>
  <c r="Z254" i="6"/>
  <c r="I90" i="6"/>
  <c r="Y149" i="6"/>
  <c r="W149" i="6"/>
  <c r="AA254" i="6"/>
  <c r="P2" i="6"/>
  <c r="Z149" i="6"/>
  <c r="Y76" i="6"/>
  <c r="W76" i="6"/>
  <c r="V188" i="6"/>
  <c r="X188" i="6"/>
  <c r="Y247" i="6"/>
  <c r="W247" i="6"/>
  <c r="T2" i="6"/>
  <c r="R2" i="6" l="1"/>
  <c r="Q2" i="6"/>
  <c r="Z188" i="6"/>
  <c r="V115" i="6"/>
  <c r="X115" i="6"/>
  <c r="N2" i="6"/>
  <c r="X254" i="6"/>
  <c r="V254" i="6"/>
  <c r="Y254" i="6"/>
  <c r="W254" i="6"/>
  <c r="D29" i="5" l="1"/>
  <c r="F22" i="5"/>
  <c r="E22" i="5"/>
  <c r="D22" i="5"/>
  <c r="E10" i="5"/>
  <c r="F10" i="5"/>
  <c r="D10" i="5"/>
  <c r="E25" i="5" l="1"/>
  <c r="F25" i="5"/>
  <c r="D25" i="5"/>
  <c r="F18" i="5"/>
  <c r="F16" i="5"/>
  <c r="E18" i="5"/>
  <c r="E16" i="5"/>
  <c r="D18" i="5"/>
  <c r="E28" i="5"/>
  <c r="F28" i="5"/>
  <c r="D28" i="5"/>
  <c r="F15" i="5"/>
  <c r="E15" i="5"/>
  <c r="D15" i="5"/>
  <c r="E13" i="5" l="1"/>
  <c r="F13" i="5"/>
  <c r="D13" i="5"/>
  <c r="F29" i="5" l="1"/>
  <c r="D19" i="5"/>
  <c r="E29" i="5" l="1"/>
</calcChain>
</file>

<file path=xl/sharedStrings.xml><?xml version="1.0" encoding="utf-8"?>
<sst xmlns="http://schemas.openxmlformats.org/spreadsheetml/2006/main" count="615" uniqueCount="159">
  <si>
    <t>Prihodi iz nadležnog proračuna za financiranje izdataka za financijsku imovinu i otplatu zajmova</t>
  </si>
  <si>
    <t>PLAN PRIHODA I PRIMITAKA LUČKE UPRAVE ZADAR ZA 2021 - 2023.</t>
  </si>
  <si>
    <t>RKP 51271</t>
  </si>
  <si>
    <t>IZVOR</t>
  </si>
  <si>
    <t>RAČUN</t>
  </si>
  <si>
    <t>OPIS</t>
  </si>
  <si>
    <t>2021.</t>
  </si>
  <si>
    <t>2022.</t>
  </si>
  <si>
    <t>2023.</t>
  </si>
  <si>
    <t>Prihodi iz nadležnog proračuna za financiranje rashoda poslovanja</t>
  </si>
  <si>
    <t>Prihodi iz nadležnog proračuna za financiranje rashoda za nabavu nefinancijske imovine</t>
  </si>
  <si>
    <t>ODNOS</t>
  </si>
  <si>
    <t>Naknada za koncesiju na pomorskom dobru</t>
  </si>
  <si>
    <t>Prihodi od lučkih pristojbi (Ostale naknade i pristojbe za posebne namjene)</t>
  </si>
  <si>
    <t xml:space="preserve">Kapitalni prijenosi između proračunskih korisnika istog proračuna temeljem prijenosa EU sredstava </t>
  </si>
  <si>
    <t>Kapitalne pomoći od institucija i tijela EU - KF</t>
  </si>
  <si>
    <t>Kapitalne pomoći od institucija i tijela EU - ostale refundacije</t>
  </si>
  <si>
    <t>DONOS</t>
  </si>
  <si>
    <t>Donos neutrošenih prihoda iz prethodne godine</t>
  </si>
  <si>
    <t>Odnos/prijenos neutrošenih prihoda u sljedeću godinu</t>
  </si>
  <si>
    <t>UKUPNO 11</t>
  </si>
  <si>
    <t>UKUPNO 12</t>
  </si>
  <si>
    <t>UKUPNO 43</t>
  </si>
  <si>
    <t>UKUPNO 52</t>
  </si>
  <si>
    <t>UKUPNO 559</t>
  </si>
  <si>
    <t>UKUPNO 562</t>
  </si>
  <si>
    <t>UKUPNO 51271 PO SVIM IZVORIMNA</t>
  </si>
  <si>
    <t>Tekuće pomoći od institucija i tijela EU - KF</t>
  </si>
  <si>
    <t>Tekuće pomoći od institucija i tijela EU - ostale refundacije</t>
  </si>
  <si>
    <t>Odnos/prijenos neutrošenih prihoda u slijedeću godinu</t>
  </si>
  <si>
    <t>Glava</t>
  </si>
  <si>
    <t>A/K/T</t>
  </si>
  <si>
    <t>IZV</t>
  </si>
  <si>
    <t>FP</t>
  </si>
  <si>
    <t>KTO</t>
  </si>
  <si>
    <t>NAZIV</t>
  </si>
  <si>
    <t>PROGRAM</t>
  </si>
  <si>
    <t>Plan
2018.</t>
  </si>
  <si>
    <t>Plan
2018.
u limitu</t>
  </si>
  <si>
    <t>Tekući plan
2020.</t>
  </si>
  <si>
    <t>Tekući plan
2020.
u limitu</t>
  </si>
  <si>
    <t>Usvojena
projekcija
2021.</t>
  </si>
  <si>
    <t>Usvojena
projekcija
2021.
u limitu</t>
  </si>
  <si>
    <t>Prijedlog
plana
2021.</t>
  </si>
  <si>
    <t>Prijedlog
plana
2021.
u limitu</t>
  </si>
  <si>
    <t>Usvojena projekcija
2022.</t>
  </si>
  <si>
    <t>Usvojena projekcija
2022.
u limitu</t>
  </si>
  <si>
    <t>Prijedlog
projekcije
2022.</t>
  </si>
  <si>
    <t>Prijedlog
projekcije
2022.
u limitu</t>
  </si>
  <si>
    <t>Prijedlog
projekcije
2023.</t>
  </si>
  <si>
    <t>Prijedlog
projekcije 2023.
u limitu</t>
  </si>
  <si>
    <t>Porast prijedloga plana za 2021. u odnosi na tekući plan za 2020.</t>
  </si>
  <si>
    <t>Porast prijedloga plana za 2021. u limitu u odnosi na tekući plan za 2020. u limitu</t>
  </si>
  <si>
    <t>Porast prijedloga plana za 2021. u odnosi na donesenu projekciju za 2021.</t>
  </si>
  <si>
    <t>Porast prijedloga plana za 2021. u limitu  u odnosi na donesenu projekciju za 2021. u limitu</t>
  </si>
  <si>
    <t>Porast prijedloga projekcije za 2022. u odnosi na donesenu projekciju za 2022.</t>
  </si>
  <si>
    <t>Porast prijedloga projekcije za 2022. u limitu  u odnosi na donesenu projekciju za 2022. u limitu</t>
  </si>
  <si>
    <t>porast trošarina za 2021 u limitu u odnosu na plan za 2020. u limitu</t>
  </si>
  <si>
    <t>porast trošarina za 2021 u limitu u odnosu na donesenu projekciju za 2021.</t>
  </si>
  <si>
    <t>porast trošarina za 2022 u limitu u odnosu na donesenu projekciju za 2022.</t>
  </si>
  <si>
    <t>porast limita za 2021. u odnosu na plan 2020. u limitu bez porasta trošarina</t>
  </si>
  <si>
    <t>porast limita za 2021. u odnosu na doneseni limit za 2021. bez porasta trošarina</t>
  </si>
  <si>
    <t>porast limita za 2022. u odnosu na doneseni limit za 2022. bez porasta trošarina</t>
  </si>
  <si>
    <t>Razlika potrebnog limita za 2021. i odobrenog limita za 2021.</t>
  </si>
  <si>
    <t>Razlika potrebnog limita za 2022. i odobrenog limita za 2022.</t>
  </si>
  <si>
    <t>Razlika potrebnog limita za 2023. i odobrenog limita za 2023.</t>
  </si>
  <si>
    <t>Plaće za redovan rad</t>
  </si>
  <si>
    <t>Plaće za prekovremeni rad</t>
  </si>
  <si>
    <t>Plaće za posebne uvjete rada</t>
  </si>
  <si>
    <t xml:space="preserve">Ostali rashodi za zaposlene </t>
  </si>
  <si>
    <t>Doprinosi za obvezno zdravstveno osiguranje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</si>
  <si>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</si>
  <si>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</si>
  <si>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</si>
  <si>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</si>
  <si>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</si>
  <si>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</si>
  <si>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</si>
  <si>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</si>
  <si>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</si>
  <si>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</si>
  <si>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</si>
  <si>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</si>
  <si>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Zakupnine i najamnine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</si>
  <si>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</si>
  <si>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</si>
  <si>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</si>
  <si>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</si>
  <si>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</si>
  <si>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</si>
  <si>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</si>
  <si>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</si>
  <si>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</si>
  <si>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</si>
  <si>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</si>
  <si>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Zatezne kamate</t>
  </si>
  <si>
    <t>Ostali nespomenuti financijski rashodi</t>
  </si>
  <si>
    <t>Uredska oprema i namještaj</t>
  </si>
  <si>
    <t>Oprema za održavanje i zaštitu</t>
  </si>
  <si>
    <t>Instrumenti, uređaji i strojevi</t>
  </si>
  <si>
    <t>Prijevozna sredstva u cestovnom prometu</t>
  </si>
  <si>
    <t>Licence</t>
  </si>
  <si>
    <t>Ostala nematerijalna imovina</t>
  </si>
  <si>
    <t>Ulaganja u računalne programe</t>
  </si>
  <si>
    <t>Troškovi sudskih postupaka</t>
  </si>
  <si>
    <t>Naknade šteta pravnim i fizičkim osobama</t>
  </si>
  <si>
    <t>Ostale kazne</t>
  </si>
  <si>
    <t>3116 - RAZVOJ SUSTAVA POMORSKOG PROMETA, POMORSKOG DOBRA I LUKA, TE ZAŠTITA OKOLIŠA OD ONEČIŠĆENJA S POMORSKIH OBJEKATA - 31 PROMET, PROMETNA INFRASTRUKTURA I KOMUNIKACIJE</t>
  </si>
  <si>
    <t>0452</t>
  </si>
  <si>
    <t>Doprinosi za mirovinsko osiguranje</t>
  </si>
  <si>
    <t>Dodatna ulaganja na građevinskim objektima</t>
  </si>
  <si>
    <t>Dodatna ulaganja na prijevoznim sredstvima</t>
  </si>
  <si>
    <t>Dodatna ulaganja na postrojenjima i opremi</t>
  </si>
  <si>
    <t>Ostali građevinski objekti</t>
  </si>
  <si>
    <t>Dodatna ulaganja za ostalu nefinancijsku imovinu</t>
  </si>
  <si>
    <t>Naknade šteta zaposlenicima</t>
  </si>
  <si>
    <t>Materijal i sirovine</t>
  </si>
  <si>
    <t>Plaće u naravi</t>
  </si>
  <si>
    <t>Negativne tečajne razlike i razlike zbog primjene valutne klauzule</t>
  </si>
  <si>
    <t>Ugovorene kazne i ostale naknade šteta</t>
  </si>
  <si>
    <t>Medicinska i laboratorijska oprema</t>
  </si>
  <si>
    <t>Zemljište</t>
  </si>
  <si>
    <t>Ostala prava</t>
  </si>
  <si>
    <t>Poslovni objekti</t>
  </si>
  <si>
    <t xml:space="preserve">Gradnja i održavanje </t>
  </si>
  <si>
    <t>Ostala nematerijalna proizvedena imovina</t>
  </si>
  <si>
    <t>Kamate za primljene kredite i zajmove od međunarodnih organizacija, institucija i tijela EU te inozemnih vlada</t>
  </si>
  <si>
    <t>Otplata glavnice primljenih zajmova od međunarodnih organizacija</t>
  </si>
  <si>
    <t>Kamate za primljene kredite i zajmove od kreditnih i ostalih financijskih institucija izvan javnog sektora</t>
  </si>
  <si>
    <t>Lučka uprava Zadar</t>
  </si>
  <si>
    <t>A587069</t>
  </si>
  <si>
    <t xml:space="preserve">Administracija i upravljanje </t>
  </si>
  <si>
    <t xml:space="preserve">Komunalne usluge </t>
  </si>
  <si>
    <t xml:space="preserve">Zdravstvene i veterinarske usluge </t>
  </si>
  <si>
    <t xml:space="preserve">Ostale usluge </t>
  </si>
  <si>
    <t>Penali, ležarine i drugo</t>
  </si>
  <si>
    <t xml:space="preserve">Komunikacijska oprema </t>
  </si>
  <si>
    <t xml:space="preserve">Uređaji, strojevi i oprema za ostale namjene </t>
  </si>
  <si>
    <t xml:space="preserve">Višegodišnji nasadi  </t>
  </si>
  <si>
    <t>A587070</t>
  </si>
  <si>
    <t>Patenti</t>
  </si>
  <si>
    <t>T587071</t>
  </si>
  <si>
    <t>Projekt Nova luka Zadar - Otplata zajma banaka EIB i KfW</t>
  </si>
  <si>
    <t>Otplata glavnice primljenih kredita od inozemnih kreditnih institucija</t>
  </si>
  <si>
    <t>K587075</t>
  </si>
  <si>
    <t>OP Konkurentnost i kohezija, prioritetna os 7. Povezanost i mobilnost - Rekonstrukcija i izgradnja lučke infrastrukture Grad Zadar - Poluotok</t>
  </si>
  <si>
    <t>3111 - PRIPREMA I PROVEDBA PROJEKATA SUFINANCIRANIH SREDSTVIMA EU - 31 PROMET, PROMETNA INFRASTRUKTURA I KOMUNIKACIJE</t>
  </si>
  <si>
    <t>K587072</t>
  </si>
  <si>
    <t>INTERREG VA - ITALIJA - HRVATSKA - Projekt REMEMBER - Očuvanje i promocija pomorske kulturne baštine</t>
  </si>
  <si>
    <t>K587073</t>
  </si>
  <si>
    <t>INTERREG VA - ITALIJA - HRVATSKA - Projekt SUSPORT - Projekt održivih luka</t>
  </si>
  <si>
    <t>K587076</t>
  </si>
  <si>
    <t>OPERATIVNI PROGRAM RIBARSTVA (EFPR) - MODERNIZACIJA I PROŠIRENJE RIBARSKE LUKE VELA LAMJANA, KALI</t>
  </si>
  <si>
    <t>K587077</t>
  </si>
  <si>
    <t>OPERATIVNI PROGRAM RIBARSTVA (EFPR) - RIBARSKA LUKA VELA LAMJANA, KALI - FAZA 2 - POVEĆANJE KVALITETE, KONTROLE I SLJEDIVOSTI ISKRCAJA RIBARSKIH PLOVILA</t>
  </si>
  <si>
    <t>K587079</t>
  </si>
  <si>
    <t>OPERATIVNI PROGRAM RIBARSTVA (EFPR) - REKONSTRUKCIJA POSTOJEĆE INFRASTRUKTURE NA PODRUČJU RIBARSKE LUKE GAŽENICA</t>
  </si>
  <si>
    <t>Ravnatelj:</t>
  </si>
  <si>
    <t xml:space="preserve">Robert Škifić, dipl. 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</si>
</sst>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2FC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</cellStyleXfs>
  <cellXfs count="130">
    <xf numFmtId="0" fontId="0" fillId="0" borderId="0" xfId="0"/>
    <xf numFmtId="0" fontId="0" fillId="0" borderId="0" xfId="0" applyFill="1"/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3" xfId="0" applyBorder="1"/>
    <xf numFmtId="3" fontId="0" fillId="0" borderId="8" xfId="0" applyNumberFormat="1" applyBorder="1"/>
    <xf numFmtId="3" fontId="1" fillId="0" borderId="10" xfId="0" applyNumberFormat="1" applyFont="1" applyBorder="1"/>
    <xf numFmtId="3" fontId="0" fillId="0" borderId="6" xfId="0" applyNumberFormat="1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0" fillId="0" borderId="12" xfId="0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2" xfId="0" applyNumberFormat="1" applyBorder="1"/>
    <xf numFmtId="3" fontId="1" fillId="0" borderId="13" xfId="0" applyNumberFormat="1" applyFont="1" applyBorder="1"/>
    <xf numFmtId="3" fontId="0" fillId="0" borderId="11" xfId="0" applyNumberFormat="1" applyBorder="1"/>
    <xf numFmtId="0" fontId="1" fillId="0" borderId="14" xfId="0" applyFont="1" applyBorder="1"/>
    <xf numFmtId="3" fontId="1" fillId="0" borderId="14" xfId="0" applyNumberFormat="1" applyFont="1" applyBorder="1"/>
    <xf numFmtId="3" fontId="1" fillId="0" borderId="4" xfId="0" applyNumberFormat="1" applyFont="1" applyBorder="1"/>
    <xf numFmtId="3" fontId="1" fillId="0" borderId="15" xfId="0" applyNumberFormat="1" applyFont="1" applyBorder="1"/>
    <xf numFmtId="3" fontId="0" fillId="0" borderId="11" xfId="0" applyNumberFormat="1" applyFont="1" applyBorder="1"/>
    <xf numFmtId="3" fontId="0" fillId="0" borderId="6" xfId="0" applyNumberFormat="1" applyFont="1" applyBorder="1"/>
    <xf numFmtId="0" fontId="0" fillId="0" borderId="11" xfId="0" applyFont="1" applyBorder="1"/>
    <xf numFmtId="0" fontId="0" fillId="0" borderId="12" xfId="0" applyFont="1" applyBorder="1" applyAlignment="1">
      <alignment horizontal="right" wrapText="1"/>
    </xf>
    <xf numFmtId="0" fontId="0" fillId="0" borderId="0" xfId="0" applyFont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3" fontId="0" fillId="0" borderId="12" xfId="0" applyNumberFormat="1" applyFont="1" applyBorder="1" applyAlignment="1">
      <alignment horizontal="right" wrapText="1"/>
    </xf>
    <xf numFmtId="3" fontId="0" fillId="0" borderId="12" xfId="0" applyNumberFormat="1" applyFont="1" applyBorder="1" applyAlignment="1">
      <alignment horizontal="right" vertical="center" wrapText="1"/>
    </xf>
    <xf numFmtId="3" fontId="0" fillId="0" borderId="8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" fontId="5" fillId="2" borderId="16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left" vertical="center" wrapText="1"/>
    </xf>
    <xf numFmtId="2" fontId="5" fillId="2" borderId="16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left" vertical="center" wrapText="1"/>
    </xf>
    <xf numFmtId="3" fontId="5" fillId="5" borderId="16" xfId="0" applyNumberFormat="1" applyFont="1" applyFill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6" borderId="16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/>
    </xf>
    <xf numFmtId="3" fontId="5" fillId="7" borderId="16" xfId="0" applyNumberFormat="1" applyFont="1" applyFill="1" applyBorder="1" applyAlignment="1">
      <alignment horizontal="center" vertical="center" wrapText="1"/>
    </xf>
    <xf numFmtId="3" fontId="5" fillId="7" borderId="16" xfId="0" applyNumberFormat="1" applyFont="1" applyFill="1" applyBorder="1" applyAlignment="1">
      <alignment horizontal="right" vertical="center"/>
    </xf>
    <xf numFmtId="1" fontId="5" fillId="8" borderId="16" xfId="0" applyNumberFormat="1" applyFont="1" applyFill="1" applyBorder="1" applyAlignment="1">
      <alignment horizontal="center" vertical="center" wrapText="1"/>
    </xf>
    <xf numFmtId="1" fontId="5" fillId="8" borderId="16" xfId="0" applyNumberFormat="1" applyFont="1" applyFill="1" applyBorder="1" applyAlignment="1">
      <alignment horizontal="right" vertical="center" wrapText="1"/>
    </xf>
    <xf numFmtId="2" fontId="5" fillId="8" borderId="16" xfId="0" applyNumberFormat="1" applyFont="1" applyFill="1" applyBorder="1" applyAlignment="1">
      <alignment horizontal="left" vertical="center" wrapText="1"/>
    </xf>
    <xf numFmtId="3" fontId="5" fillId="8" borderId="16" xfId="0" applyNumberFormat="1" applyFont="1" applyFill="1" applyBorder="1" applyAlignment="1">
      <alignment horizontal="left" vertical="center" wrapText="1"/>
    </xf>
    <xf numFmtId="3" fontId="5" fillId="8" borderId="16" xfId="0" applyNumberFormat="1" applyFont="1" applyFill="1" applyBorder="1" applyAlignment="1">
      <alignment horizontal="right" vertical="center"/>
    </xf>
    <xf numFmtId="3" fontId="5" fillId="0" borderId="16" xfId="0" applyNumberFormat="1" applyFont="1" applyBorder="1" applyAlignment="1">
      <alignment horizontal="left" vertical="center"/>
    </xf>
    <xf numFmtId="1" fontId="5" fillId="9" borderId="16" xfId="0" applyNumberFormat="1" applyFont="1" applyFill="1" applyBorder="1" applyAlignment="1">
      <alignment horizontal="center" vertical="center" wrapText="1"/>
    </xf>
    <xf numFmtId="1" fontId="5" fillId="9" borderId="16" xfId="0" applyNumberFormat="1" applyFont="1" applyFill="1" applyBorder="1" applyAlignment="1">
      <alignment horizontal="left" vertical="center" wrapText="1"/>
    </xf>
    <xf numFmtId="2" fontId="5" fillId="9" borderId="16" xfId="0" applyNumberFormat="1" applyFont="1" applyFill="1" applyBorder="1" applyAlignment="1">
      <alignment horizontal="left" vertical="center" wrapText="1"/>
    </xf>
    <xf numFmtId="3" fontId="5" fillId="2" borderId="16" xfId="0" applyNumberFormat="1" applyFont="1" applyFill="1" applyBorder="1" applyAlignment="1">
      <alignment horizontal="left" vertical="center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left" vertical="center"/>
    </xf>
    <xf numFmtId="3" fontId="5" fillId="2" borderId="16" xfId="0" applyNumberFormat="1" applyFont="1" applyFill="1" applyBorder="1" applyAlignment="1">
      <alignment horizontal="right" vertical="center"/>
    </xf>
    <xf numFmtId="3" fontId="2" fillId="0" borderId="16" xfId="0" applyNumberFormat="1" applyFont="1" applyBorder="1" applyAlignment="1">
      <alignment horizontal="left" vertical="center"/>
    </xf>
    <xf numFmtId="3" fontId="2" fillId="2" borderId="17" xfId="0" applyNumberFormat="1" applyFont="1" applyFill="1" applyBorder="1" applyAlignment="1" applyProtection="1">
      <alignment horizontal="right" vertical="center" wrapText="1"/>
    </xf>
    <xf numFmtId="49" fontId="5" fillId="2" borderId="16" xfId="0" applyNumberFormat="1" applyFont="1" applyFill="1" applyBorder="1" applyAlignment="1" applyProtection="1">
      <alignment horizontal="center" vertical="center" wrapText="1"/>
    </xf>
    <xf numFmtId="3" fontId="6" fillId="8" borderId="16" xfId="0" applyNumberFormat="1" applyFont="1" applyFill="1" applyBorder="1" applyAlignment="1">
      <alignment horizontal="right" vertical="center"/>
    </xf>
    <xf numFmtId="3" fontId="7" fillId="0" borderId="16" xfId="0" applyNumberFormat="1" applyFont="1" applyBorder="1" applyAlignment="1">
      <alignment horizontal="left" vertical="center"/>
    </xf>
    <xf numFmtId="49" fontId="5" fillId="2" borderId="16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 applyProtection="1">
      <alignment horizontal="left" vertical="center"/>
    </xf>
    <xf numFmtId="1" fontId="2" fillId="0" borderId="16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 wrapText="1"/>
    </xf>
    <xf numFmtId="1" fontId="5" fillId="0" borderId="16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left" vertical="center" wrapText="1"/>
    </xf>
    <xf numFmtId="49" fontId="5" fillId="2" borderId="16" xfId="0" applyNumberFormat="1" applyFont="1" applyFill="1" applyBorder="1" applyAlignment="1" applyProtection="1">
      <alignment horizontal="left" vertical="center" wrapText="1"/>
    </xf>
    <xf numFmtId="3" fontId="5" fillId="0" borderId="16" xfId="0" applyNumberFormat="1" applyFont="1" applyBorder="1" applyAlignment="1">
      <alignment vertical="center"/>
    </xf>
    <xf numFmtId="49" fontId="2" fillId="2" borderId="16" xfId="0" applyNumberFormat="1" applyFont="1" applyFill="1" applyBorder="1" applyAlignment="1" applyProtection="1">
      <alignment horizontal="left" vertical="center" wrapText="1"/>
    </xf>
    <xf numFmtId="49" fontId="2" fillId="2" borderId="16" xfId="0" applyNumberFormat="1" applyFont="1" applyFill="1" applyBorder="1" applyAlignment="1">
      <alignment horizontal="center" vertical="center"/>
    </xf>
    <xf numFmtId="1" fontId="5" fillId="7" borderId="16" xfId="0" applyNumberFormat="1" applyFont="1" applyFill="1" applyBorder="1" applyAlignment="1">
      <alignment horizontal="right" vertical="center"/>
    </xf>
    <xf numFmtId="49" fontId="5" fillId="7" borderId="16" xfId="0" applyNumberFormat="1" applyFont="1" applyFill="1" applyBorder="1" applyAlignment="1">
      <alignment horizontal="center" vertical="center" wrapText="1"/>
    </xf>
    <xf numFmtId="3" fontId="5" fillId="9" borderId="16" xfId="0" applyNumberFormat="1" applyFont="1" applyFill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" fontId="5" fillId="9" borderId="16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/>
    </xf>
    <xf numFmtId="1" fontId="5" fillId="0" borderId="16" xfId="0" applyNumberFormat="1" applyFont="1" applyBorder="1" applyAlignment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left" vertical="center"/>
    </xf>
    <xf numFmtId="1" fontId="5" fillId="0" borderId="19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left" vertical="center"/>
    </xf>
    <xf numFmtId="2" fontId="2" fillId="0" borderId="19" xfId="0" applyNumberFormat="1" applyFont="1" applyBorder="1" applyAlignment="1">
      <alignment horizontal="left" vertical="center" wrapText="1"/>
    </xf>
    <xf numFmtId="3" fontId="2" fillId="0" borderId="19" xfId="0" applyNumberFormat="1" applyFont="1" applyBorder="1" applyAlignment="1">
      <alignment horizontal="left" vertical="center" wrapText="1"/>
    </xf>
    <xf numFmtId="4" fontId="2" fillId="0" borderId="19" xfId="0" applyNumberFormat="1" applyFont="1" applyBorder="1" applyAlignment="1">
      <alignment vertical="center"/>
    </xf>
    <xf numFmtId="3" fontId="2" fillId="2" borderId="18" xfId="0" applyNumberFormat="1" applyFont="1" applyFill="1" applyBorder="1" applyAlignment="1">
      <alignment horizontal="left" vertical="center"/>
    </xf>
    <xf numFmtId="1" fontId="5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vertical="center"/>
    </xf>
    <xf numFmtId="1" fontId="2" fillId="0" borderId="16" xfId="0" applyNumberFormat="1" applyFont="1" applyBorder="1" applyAlignment="1">
      <alignment horizontal="left" vertical="center"/>
    </xf>
    <xf numFmtId="2" fontId="2" fillId="0" borderId="16" xfId="0" applyNumberFormat="1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vertical="center"/>
    </xf>
  </cellXfs>
  <cellStyles count="5">
    <cellStyle name="Normal" xfId="0" builtinId="0"/>
    <cellStyle name="Normal 2" xfId="1"/>
    <cellStyle name="Normal 3" xfId="4"/>
    <cellStyle name="Normalno 2" xfId="2"/>
    <cellStyle name="Obično_Lis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5"/>
  <sheetViews>
    <sheetView zoomScaleNormal="100" workbookViewId="0">
      <selection activeCell="C37" sqref="C37"/>
    </sheetView>
  </sheetViews>
  <sheetFormatPr defaultRowHeight="15" x14ac:dyDescent="0.25"/>
  <cols>
    <col min="1" max="1" width="14.42578125" style="2" customWidth="1"/>
    <col min="2" max="2" width="12.42578125" style="2" bestFit="1" customWidth="1"/>
    <col min="3" max="3" width="91" style="2" bestFit="1" customWidth="1"/>
    <col min="4" max="4" width="13.85546875" style="2" bestFit="1" customWidth="1"/>
    <col min="5" max="6" width="15.140625" style="2" customWidth="1"/>
    <col min="7" max="7" width="17.140625" style="2" customWidth="1"/>
    <col min="8" max="11" width="15.140625" style="2" customWidth="1"/>
    <col min="12" max="16384" width="9.140625" style="2"/>
  </cols>
  <sheetData>
    <row r="4" spans="1:11" x14ac:dyDescent="0.25">
      <c r="A4" s="52" t="s">
        <v>1</v>
      </c>
      <c r="B4" s="52"/>
      <c r="C4" s="52"/>
      <c r="D4" s="52"/>
      <c r="E4" s="52"/>
      <c r="F4" s="52"/>
      <c r="G4" s="5"/>
      <c r="H4" s="5"/>
      <c r="I4" s="5"/>
      <c r="J4" s="5"/>
      <c r="K4" s="5"/>
    </row>
    <row r="6" spans="1:11" x14ac:dyDescent="0.25">
      <c r="A6" s="42" t="s">
        <v>2</v>
      </c>
      <c r="B6" s="43"/>
      <c r="C6" s="43"/>
      <c r="D6" s="43"/>
      <c r="E6" s="43"/>
      <c r="F6" s="44"/>
    </row>
    <row r="7" spans="1:11" ht="15" customHeight="1" x14ac:dyDescent="0.25">
      <c r="A7" s="18" t="s">
        <v>3</v>
      </c>
      <c r="B7" s="19" t="s">
        <v>4</v>
      </c>
      <c r="C7" s="20" t="s">
        <v>5</v>
      </c>
      <c r="D7" s="19" t="s">
        <v>6</v>
      </c>
      <c r="E7" s="22" t="s">
        <v>7</v>
      </c>
      <c r="F7" s="21" t="s">
        <v>8</v>
      </c>
      <c r="G7" s="4"/>
      <c r="H7" s="4"/>
      <c r="I7" s="4"/>
      <c r="J7" s="4"/>
      <c r="K7" s="4"/>
    </row>
    <row r="8" spans="1:11" ht="15" customHeight="1" x14ac:dyDescent="0.25">
      <c r="A8" s="45">
        <v>11</v>
      </c>
      <c r="B8" s="33">
        <v>67111</v>
      </c>
      <c r="C8" s="34" t="s">
        <v>9</v>
      </c>
      <c r="D8" s="36">
        <v>15700000</v>
      </c>
      <c r="E8" s="37">
        <v>15500000</v>
      </c>
      <c r="F8" s="38">
        <v>14000000</v>
      </c>
      <c r="G8" s="4"/>
      <c r="H8" s="4"/>
      <c r="I8" s="4"/>
      <c r="J8" s="4"/>
      <c r="K8" s="4"/>
    </row>
    <row r="9" spans="1:11" x14ac:dyDescent="0.25">
      <c r="A9" s="50"/>
      <c r="B9" s="15">
        <v>67141</v>
      </c>
      <c r="C9" s="8" t="s">
        <v>0</v>
      </c>
      <c r="D9" s="23">
        <v>135500000</v>
      </c>
      <c r="E9" s="23">
        <v>82000000</v>
      </c>
      <c r="F9" s="11">
        <v>28500000</v>
      </c>
      <c r="H9" s="1"/>
    </row>
    <row r="10" spans="1:11" x14ac:dyDescent="0.25">
      <c r="A10" s="51"/>
      <c r="B10" s="16" t="s">
        <v>20</v>
      </c>
      <c r="C10" s="9"/>
      <c r="D10" s="24">
        <f>SUM(D8:D9)</f>
        <v>151200000</v>
      </c>
      <c r="E10" s="24">
        <f t="shared" ref="E10:F10" si="0">SUM(E8:E9)</f>
        <v>97500000</v>
      </c>
      <c r="F10" s="24">
        <f t="shared" si="0"/>
        <v>42500000</v>
      </c>
      <c r="H10" s="1"/>
    </row>
    <row r="11" spans="1:11" x14ac:dyDescent="0.25">
      <c r="A11" s="39">
        <v>12</v>
      </c>
      <c r="B11" s="14">
        <v>67111</v>
      </c>
      <c r="C11" s="10" t="s">
        <v>9</v>
      </c>
      <c r="D11" s="25">
        <v>12900</v>
      </c>
      <c r="E11" s="25">
        <v>12900</v>
      </c>
      <c r="F11" s="13">
        <v>12900</v>
      </c>
    </row>
    <row r="12" spans="1:11" x14ac:dyDescent="0.25">
      <c r="A12" s="40"/>
      <c r="B12" s="15">
        <v>67121</v>
      </c>
      <c r="C12" s="8" t="s">
        <v>10</v>
      </c>
      <c r="D12" s="23">
        <v>800000</v>
      </c>
      <c r="E12" s="23">
        <v>3600000</v>
      </c>
      <c r="F12" s="11">
        <v>2031200</v>
      </c>
    </row>
    <row r="13" spans="1:11" x14ac:dyDescent="0.25">
      <c r="A13" s="41"/>
      <c r="B13" s="16" t="s">
        <v>21</v>
      </c>
      <c r="C13" s="9"/>
      <c r="D13" s="24">
        <f>+D11+D12</f>
        <v>812900</v>
      </c>
      <c r="E13" s="24">
        <f t="shared" ref="E13:F13" si="1">+E11+E12</f>
        <v>3612900</v>
      </c>
      <c r="F13" s="12">
        <f t="shared" si="1"/>
        <v>2044100</v>
      </c>
    </row>
    <row r="14" spans="1:11" x14ac:dyDescent="0.25">
      <c r="A14" s="45">
        <v>43</v>
      </c>
      <c r="B14" s="15">
        <v>642140043</v>
      </c>
      <c r="C14" s="8" t="s">
        <v>12</v>
      </c>
      <c r="D14" s="23">
        <v>6300000</v>
      </c>
      <c r="E14" s="23">
        <v>6900000</v>
      </c>
      <c r="F14" s="11">
        <v>7500000</v>
      </c>
    </row>
    <row r="15" spans="1:11" x14ac:dyDescent="0.25">
      <c r="A15" s="46"/>
      <c r="B15" s="15">
        <v>65148</v>
      </c>
      <c r="C15" s="8" t="s">
        <v>13</v>
      </c>
      <c r="D15" s="23">
        <f>7080000+120000+20000</f>
        <v>7220000</v>
      </c>
      <c r="E15" s="23">
        <f>8980000+120000+20000</f>
        <v>9120000</v>
      </c>
      <c r="F15" s="11">
        <f>10700000+120000+20000</f>
        <v>10840000</v>
      </c>
    </row>
    <row r="16" spans="1:11" x14ac:dyDescent="0.25">
      <c r="A16" s="46"/>
      <c r="B16" s="17" t="s">
        <v>17</v>
      </c>
      <c r="C16" s="8" t="s">
        <v>18</v>
      </c>
      <c r="D16" s="23">
        <v>52000000</v>
      </c>
      <c r="E16" s="23">
        <f>-D17</f>
        <v>44817200</v>
      </c>
      <c r="F16" s="11">
        <f>-E17</f>
        <v>47014825</v>
      </c>
    </row>
    <row r="17" spans="1:7" x14ac:dyDescent="0.25">
      <c r="A17" s="46"/>
      <c r="B17" s="17" t="s">
        <v>11</v>
      </c>
      <c r="C17" s="8" t="s">
        <v>19</v>
      </c>
      <c r="D17" s="23">
        <v>-44817200</v>
      </c>
      <c r="E17" s="23">
        <v>-47014825</v>
      </c>
      <c r="F17" s="11">
        <v>-51268825</v>
      </c>
      <c r="G17" s="3"/>
    </row>
    <row r="18" spans="1:7" x14ac:dyDescent="0.25">
      <c r="A18" s="47"/>
      <c r="B18" s="35" t="s">
        <v>22</v>
      </c>
      <c r="C18" s="9"/>
      <c r="D18" s="24">
        <f>+D14+D15+D16+D17</f>
        <v>20702800</v>
      </c>
      <c r="E18" s="24">
        <f>+E14+E15+E16+E17</f>
        <v>13822375</v>
      </c>
      <c r="F18" s="12">
        <f>+F14+F15+F16+F17</f>
        <v>14086000</v>
      </c>
      <c r="G18" s="3"/>
    </row>
    <row r="19" spans="1:7" x14ac:dyDescent="0.25">
      <c r="A19" s="39">
        <v>52</v>
      </c>
      <c r="B19" s="14">
        <v>6394</v>
      </c>
      <c r="C19" s="10" t="s">
        <v>14</v>
      </c>
      <c r="D19" s="25">
        <f>1000000+5500000+21000000</f>
        <v>27500000</v>
      </c>
      <c r="E19" s="25">
        <v>22000000</v>
      </c>
      <c r="F19" s="13">
        <v>5500000</v>
      </c>
    </row>
    <row r="20" spans="1:7" x14ac:dyDescent="0.25">
      <c r="A20" s="40"/>
      <c r="B20" s="17" t="s">
        <v>17</v>
      </c>
      <c r="C20" s="8" t="s">
        <v>18</v>
      </c>
      <c r="D20" s="23">
        <v>0</v>
      </c>
      <c r="E20" s="23">
        <v>0</v>
      </c>
      <c r="F20" s="11">
        <v>0</v>
      </c>
    </row>
    <row r="21" spans="1:7" x14ac:dyDescent="0.25">
      <c r="A21" s="40"/>
      <c r="B21" s="17" t="s">
        <v>11</v>
      </c>
      <c r="C21" s="8" t="s">
        <v>29</v>
      </c>
      <c r="D21" s="23">
        <v>0</v>
      </c>
      <c r="E21" s="23">
        <v>0</v>
      </c>
      <c r="F21" s="11">
        <v>0</v>
      </c>
    </row>
    <row r="22" spans="1:7" x14ac:dyDescent="0.25">
      <c r="A22" s="41"/>
      <c r="B22" s="16" t="s">
        <v>23</v>
      </c>
      <c r="C22" s="9"/>
      <c r="D22" s="24">
        <f>SUM(D19:D21)</f>
        <v>27500000</v>
      </c>
      <c r="E22" s="24">
        <f t="shared" ref="E22:F22" si="2">SUM(E19:E21)</f>
        <v>22000000</v>
      </c>
      <c r="F22" s="12">
        <f t="shared" si="2"/>
        <v>5500000</v>
      </c>
      <c r="G22" s="3"/>
    </row>
    <row r="23" spans="1:7" x14ac:dyDescent="0.25">
      <c r="A23" s="45">
        <v>559</v>
      </c>
      <c r="B23" s="32">
        <v>632310559</v>
      </c>
      <c r="C23" s="10" t="s">
        <v>28</v>
      </c>
      <c r="D23" s="30">
        <v>596700</v>
      </c>
      <c r="E23" s="30">
        <v>478125</v>
      </c>
      <c r="F23" s="31">
        <v>0</v>
      </c>
      <c r="G23" s="3"/>
    </row>
    <row r="24" spans="1:7" x14ac:dyDescent="0.25">
      <c r="A24" s="46"/>
      <c r="B24" s="15">
        <v>632410559</v>
      </c>
      <c r="C24" s="8" t="s">
        <v>16</v>
      </c>
      <c r="D24" s="23">
        <v>2363000</v>
      </c>
      <c r="E24" s="23">
        <v>943500</v>
      </c>
      <c r="F24" s="11">
        <v>0</v>
      </c>
      <c r="G24" s="3"/>
    </row>
    <row r="25" spans="1:7" x14ac:dyDescent="0.25">
      <c r="A25" s="47"/>
      <c r="B25" s="16" t="s">
        <v>24</v>
      </c>
      <c r="C25" s="9"/>
      <c r="D25" s="24">
        <f>SUM(D23:D24)</f>
        <v>2959700</v>
      </c>
      <c r="E25" s="24">
        <f t="shared" ref="E25:F25" si="3">SUM(E23:E24)</f>
        <v>1421625</v>
      </c>
      <c r="F25" s="24">
        <f t="shared" si="3"/>
        <v>0</v>
      </c>
    </row>
    <row r="26" spans="1:7" x14ac:dyDescent="0.25">
      <c r="A26" s="45">
        <v>562</v>
      </c>
      <c r="B26" s="32">
        <v>632310562</v>
      </c>
      <c r="C26" s="10" t="s">
        <v>27</v>
      </c>
      <c r="D26" s="30">
        <v>73100</v>
      </c>
      <c r="E26" s="30">
        <v>73100</v>
      </c>
      <c r="F26" s="31">
        <v>73100</v>
      </c>
    </row>
    <row r="27" spans="1:7" x14ac:dyDescent="0.25">
      <c r="A27" s="48"/>
      <c r="B27" s="15">
        <v>632410562</v>
      </c>
      <c r="C27" s="8" t="s">
        <v>15</v>
      </c>
      <c r="D27" s="23">
        <v>20400000</v>
      </c>
      <c r="E27" s="23">
        <v>20400000</v>
      </c>
      <c r="F27" s="11">
        <v>15476800</v>
      </c>
      <c r="G27" s="3"/>
    </row>
    <row r="28" spans="1:7" x14ac:dyDescent="0.25">
      <c r="A28" s="49"/>
      <c r="B28" s="16" t="s">
        <v>25</v>
      </c>
      <c r="C28" s="9"/>
      <c r="D28" s="24">
        <f>SUM(D26:D27)</f>
        <v>20473100</v>
      </c>
      <c r="E28" s="24">
        <f t="shared" ref="E28:F28" si="4">SUM(E26:E27)</f>
        <v>20473100</v>
      </c>
      <c r="F28" s="24">
        <f t="shared" si="4"/>
        <v>15549900</v>
      </c>
    </row>
    <row r="29" spans="1:7" x14ac:dyDescent="0.25">
      <c r="C29" s="26" t="s">
        <v>26</v>
      </c>
      <c r="D29" s="27">
        <f>+D10+D13+D18+D22+D25+D28</f>
        <v>223648500</v>
      </c>
      <c r="E29" s="28">
        <f>+E10+E13+E18+E22+E25+E28</f>
        <v>158830000</v>
      </c>
      <c r="F29" s="29">
        <f>+F10+F13+F18+F22+F25+F28</f>
        <v>79680000</v>
      </c>
      <c r="G29" s="3"/>
    </row>
    <row r="30" spans="1:7" x14ac:dyDescent="0.25">
      <c r="D30" s="3"/>
      <c r="E30" s="3"/>
      <c r="F30" s="3"/>
    </row>
    <row r="31" spans="1:7" x14ac:dyDescent="0.25">
      <c r="D31" s="3"/>
      <c r="E31" s="3"/>
      <c r="F31" s="3"/>
      <c r="G31" s="3"/>
    </row>
    <row r="32" spans="1:7" x14ac:dyDescent="0.25">
      <c r="D32" s="3"/>
      <c r="E32" s="3"/>
      <c r="F32" s="3"/>
    </row>
    <row r="33" spans="1:6" x14ac:dyDescent="0.25">
      <c r="A33" s="53"/>
      <c r="D33" s="3"/>
      <c r="E33" s="3"/>
      <c r="F33" s="3"/>
    </row>
    <row r="34" spans="1:6" x14ac:dyDescent="0.25">
      <c r="A34" s="53"/>
      <c r="D34" s="3"/>
      <c r="E34" s="3"/>
      <c r="F34" s="3"/>
    </row>
    <row r="35" spans="1:6" x14ac:dyDescent="0.25">
      <c r="D35" s="3"/>
      <c r="E35" s="3"/>
      <c r="F35" s="3"/>
    </row>
    <row r="36" spans="1:6" x14ac:dyDescent="0.25">
      <c r="D36" s="3"/>
      <c r="E36" s="7"/>
      <c r="F36" s="3"/>
    </row>
    <row r="37" spans="1:6" x14ac:dyDescent="0.25">
      <c r="D37" s="3"/>
      <c r="E37" s="7"/>
      <c r="F37" s="3"/>
    </row>
    <row r="38" spans="1:6" x14ac:dyDescent="0.25">
      <c r="D38" s="3"/>
      <c r="E38" s="3"/>
      <c r="F38" s="3"/>
    </row>
    <row r="39" spans="1:6" x14ac:dyDescent="0.25">
      <c r="D39" s="3"/>
      <c r="E39" s="3"/>
      <c r="F39" s="3"/>
    </row>
    <row r="40" spans="1:6" x14ac:dyDescent="0.25">
      <c r="D40" s="3"/>
      <c r="E40" s="3"/>
      <c r="F40" s="3"/>
    </row>
    <row r="41" spans="1:6" x14ac:dyDescent="0.25">
      <c r="D41" s="3"/>
      <c r="E41" s="3"/>
      <c r="F41" s="3"/>
    </row>
    <row r="42" spans="1:6" x14ac:dyDescent="0.25">
      <c r="D42" s="3"/>
      <c r="E42" s="3"/>
      <c r="F42" s="3"/>
    </row>
    <row r="43" spans="1:6" x14ac:dyDescent="0.25">
      <c r="D43" s="3"/>
      <c r="E43" s="3"/>
      <c r="F43" s="3"/>
    </row>
    <row r="44" spans="1:6" x14ac:dyDescent="0.25">
      <c r="C44" s="6"/>
      <c r="D44" s="3"/>
      <c r="E44" s="3"/>
      <c r="F44" s="3"/>
    </row>
    <row r="45" spans="1:6" x14ac:dyDescent="0.25">
      <c r="D45" s="3"/>
      <c r="E45" s="3"/>
      <c r="F45" s="3"/>
    </row>
    <row r="46" spans="1:6" x14ac:dyDescent="0.25"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D48" s="3"/>
      <c r="E48" s="3"/>
      <c r="F48" s="3"/>
    </row>
    <row r="49" spans="1:6" x14ac:dyDescent="0.25">
      <c r="D49" s="3"/>
      <c r="E49" s="3"/>
      <c r="F49" s="3"/>
    </row>
    <row r="50" spans="1:6" x14ac:dyDescent="0.25">
      <c r="D50" s="3"/>
      <c r="E50" s="3"/>
      <c r="F50" s="3"/>
    </row>
    <row r="51" spans="1:6" x14ac:dyDescent="0.25">
      <c r="D51" s="3"/>
      <c r="E51" s="3"/>
      <c r="F51" s="3"/>
    </row>
    <row r="52" spans="1:6" x14ac:dyDescent="0.25">
      <c r="D52" s="3"/>
      <c r="E52" s="3"/>
      <c r="F52" s="3"/>
    </row>
    <row r="54" spans="1:6" x14ac:dyDescent="0.25">
      <c r="A54" s="53"/>
    </row>
    <row r="55" spans="1:6" x14ac:dyDescent="0.25">
      <c r="A55" s="53"/>
    </row>
  </sheetData>
  <mergeCells count="10">
    <mergeCell ref="A4:F4"/>
    <mergeCell ref="A33:A34"/>
    <mergeCell ref="A54:A55"/>
    <mergeCell ref="A14:A18"/>
    <mergeCell ref="A11:A13"/>
    <mergeCell ref="A19:A22"/>
    <mergeCell ref="A6:F6"/>
    <mergeCell ref="A23:A25"/>
    <mergeCell ref="A26:A28"/>
    <mergeCell ref="A8:A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1"/>
  <sheetViews>
    <sheetView tabSelected="1" topLeftCell="C1" zoomScaleNormal="100" workbookViewId="0">
      <selection activeCell="S6" sqref="S6"/>
    </sheetView>
  </sheetViews>
  <sheetFormatPr defaultColWidth="9.140625" defaultRowHeight="12.75" x14ac:dyDescent="0.25"/>
  <cols>
    <col min="1" max="1" width="10.85546875" style="103" bestFit="1" customWidth="1"/>
    <col min="2" max="2" width="13.42578125" style="103" customWidth="1"/>
    <col min="3" max="3" width="7.28515625" style="108" customWidth="1"/>
    <col min="4" max="4" width="8.42578125" style="105" customWidth="1"/>
    <col min="5" max="5" width="7.28515625" style="127" customWidth="1"/>
    <col min="6" max="6" width="46.85546875" style="128" customWidth="1"/>
    <col min="7" max="7" width="31.140625" style="102" customWidth="1"/>
    <col min="8" max="8" width="17.140625" style="129" hidden="1" customWidth="1"/>
    <col min="9" max="9" width="16.7109375" style="129" hidden="1" customWidth="1"/>
    <col min="10" max="10" width="16.28515625" style="129" hidden="1" customWidth="1"/>
    <col min="11" max="11" width="16.5703125" style="129" hidden="1" customWidth="1"/>
    <col min="12" max="12" width="16.42578125" style="129" hidden="1" customWidth="1"/>
    <col min="13" max="13" width="16" style="129" hidden="1" customWidth="1"/>
    <col min="14" max="14" width="18.5703125" style="129" customWidth="1"/>
    <col min="15" max="15" width="16.28515625" style="129" customWidth="1"/>
    <col min="16" max="17" width="16.28515625" style="129" hidden="1" customWidth="1"/>
    <col min="18" max="18" width="18.85546875" style="129" customWidth="1"/>
    <col min="19" max="19" width="16" style="129" customWidth="1"/>
    <col min="20" max="20" width="18.140625" style="129" customWidth="1"/>
    <col min="21" max="21" width="15.7109375" style="129" customWidth="1"/>
    <col min="22" max="22" width="17.7109375" style="82" hidden="1" customWidth="1"/>
    <col min="23" max="24" width="16.7109375" style="84" hidden="1" customWidth="1"/>
    <col min="25" max="25" width="16.28515625" style="84" hidden="1" customWidth="1"/>
    <col min="26" max="26" width="16.140625" style="84" hidden="1" customWidth="1"/>
    <col min="27" max="29" width="17.140625" style="84" hidden="1" customWidth="1"/>
    <col min="30" max="31" width="20" style="84" hidden="1" customWidth="1"/>
    <col min="32" max="32" width="17.85546875" style="84" hidden="1" customWidth="1"/>
    <col min="33" max="33" width="18.42578125" style="84" hidden="1" customWidth="1"/>
    <col min="34" max="34" width="18.28515625" style="84" customWidth="1"/>
    <col min="35" max="35" width="18.140625" style="84" customWidth="1"/>
    <col min="36" max="36" width="18.7109375" style="84" customWidth="1"/>
    <col min="37" max="16384" width="9.140625" style="84"/>
  </cols>
  <sheetData>
    <row r="1" spans="1:36" s="67" customFormat="1" ht="89.25" x14ac:dyDescent="0.25">
      <c r="A1" s="54" t="s">
        <v>30</v>
      </c>
      <c r="B1" s="54" t="s">
        <v>31</v>
      </c>
      <c r="C1" s="55" t="s">
        <v>32</v>
      </c>
      <c r="D1" s="56" t="s">
        <v>33</v>
      </c>
      <c r="E1" s="57" t="s">
        <v>34</v>
      </c>
      <c r="F1" s="58" t="s">
        <v>35</v>
      </c>
      <c r="G1" s="59" t="s">
        <v>36</v>
      </c>
      <c r="H1" s="60" t="s">
        <v>37</v>
      </c>
      <c r="I1" s="59" t="s">
        <v>38</v>
      </c>
      <c r="J1" s="60" t="s">
        <v>39</v>
      </c>
      <c r="K1" s="59" t="s">
        <v>40</v>
      </c>
      <c r="L1" s="60" t="s">
        <v>41</v>
      </c>
      <c r="M1" s="59" t="s">
        <v>42</v>
      </c>
      <c r="N1" s="61" t="s">
        <v>43</v>
      </c>
      <c r="O1" s="59" t="s">
        <v>44</v>
      </c>
      <c r="P1" s="60" t="s">
        <v>45</v>
      </c>
      <c r="Q1" s="59" t="s">
        <v>46</v>
      </c>
      <c r="R1" s="61" t="s">
        <v>47</v>
      </c>
      <c r="S1" s="59" t="s">
        <v>48</v>
      </c>
      <c r="T1" s="61" t="s">
        <v>49</v>
      </c>
      <c r="U1" s="59" t="s">
        <v>50</v>
      </c>
      <c r="V1" s="62" t="s">
        <v>51</v>
      </c>
      <c r="W1" s="63" t="s">
        <v>52</v>
      </c>
      <c r="X1" s="64" t="s">
        <v>53</v>
      </c>
      <c r="Y1" s="63" t="s">
        <v>54</v>
      </c>
      <c r="Z1" s="64" t="s">
        <v>55</v>
      </c>
      <c r="AA1" s="63" t="s">
        <v>56</v>
      </c>
      <c r="AB1" s="65" t="s">
        <v>57</v>
      </c>
      <c r="AC1" s="65" t="s">
        <v>58</v>
      </c>
      <c r="AD1" s="65" t="s">
        <v>59</v>
      </c>
      <c r="AE1" s="60" t="s">
        <v>60</v>
      </c>
      <c r="AF1" s="60" t="s">
        <v>61</v>
      </c>
      <c r="AG1" s="60" t="s">
        <v>62</v>
      </c>
      <c r="AH1" s="66" t="s">
        <v>63</v>
      </c>
      <c r="AI1" s="66" t="s">
        <v>64</v>
      </c>
      <c r="AJ1" s="66" t="s">
        <v>65</v>
      </c>
    </row>
    <row r="2" spans="1:36" x14ac:dyDescent="0.25">
      <c r="A2" s="86">
        <v>51271</v>
      </c>
      <c r="B2" s="99" t="s">
        <v>2</v>
      </c>
      <c r="C2" s="99"/>
      <c r="D2" s="99"/>
      <c r="E2" s="99"/>
      <c r="F2" s="100" t="s">
        <v>129</v>
      </c>
      <c r="G2" s="68"/>
      <c r="H2" s="69">
        <f t="shared" ref="H2:M5" si="0">H3</f>
        <v>0</v>
      </c>
      <c r="I2" s="69">
        <f t="shared" si="0"/>
        <v>0</v>
      </c>
      <c r="J2" s="69">
        <f t="shared" si="0"/>
        <v>0</v>
      </c>
      <c r="K2" s="69">
        <f t="shared" si="0"/>
        <v>0</v>
      </c>
      <c r="L2" s="69">
        <f t="shared" si="0"/>
        <v>0</v>
      </c>
      <c r="M2" s="69">
        <f t="shared" si="0"/>
        <v>0</v>
      </c>
      <c r="N2" s="69">
        <f>N3+N78+N103+N117+N151+N190+N235+N242+N249</f>
        <v>223648500</v>
      </c>
      <c r="O2" s="69">
        <f t="shared" ref="O2:U2" si="1">O3+O78+O103+O117+O151+O190+O235+O242+O249</f>
        <v>16512900</v>
      </c>
      <c r="P2" s="69">
        <f t="shared" si="1"/>
        <v>0</v>
      </c>
      <c r="Q2" s="69">
        <f t="shared" si="1"/>
        <v>0</v>
      </c>
      <c r="R2" s="69">
        <f t="shared" si="1"/>
        <v>158830000</v>
      </c>
      <c r="S2" s="69">
        <f t="shared" si="1"/>
        <v>19112900</v>
      </c>
      <c r="T2" s="69">
        <f t="shared" si="1"/>
        <v>79680000</v>
      </c>
      <c r="U2" s="69">
        <f t="shared" si="1"/>
        <v>16044100</v>
      </c>
      <c r="AB2" s="82"/>
    </row>
    <row r="3" spans="1:36" s="75" customFormat="1" ht="102" x14ac:dyDescent="0.25">
      <c r="A3" s="86">
        <v>51271</v>
      </c>
      <c r="B3" s="70" t="s">
        <v>130</v>
      </c>
      <c r="C3" s="70"/>
      <c r="D3" s="70"/>
      <c r="E3" s="71"/>
      <c r="F3" s="72" t="s">
        <v>131</v>
      </c>
      <c r="G3" s="73" t="s">
        <v>107</v>
      </c>
      <c r="H3" s="74">
        <f t="shared" si="0"/>
        <v>0</v>
      </c>
      <c r="I3" s="74">
        <f t="shared" si="0"/>
        <v>0</v>
      </c>
      <c r="J3" s="74">
        <f t="shared" si="0"/>
        <v>0</v>
      </c>
      <c r="K3" s="74">
        <f t="shared" si="0"/>
        <v>0</v>
      </c>
      <c r="L3" s="74">
        <f t="shared" si="0"/>
        <v>0</v>
      </c>
      <c r="M3" s="74">
        <f t="shared" si="0"/>
        <v>0</v>
      </c>
      <c r="N3" s="74">
        <f>N4+N15+N48+N56+N63</f>
        <v>10317000</v>
      </c>
      <c r="O3" s="74">
        <f t="shared" ref="O3:U3" si="2">O4+O15+O48+O56+O63</f>
        <v>0</v>
      </c>
      <c r="P3" s="74">
        <f t="shared" si="2"/>
        <v>0</v>
      </c>
      <c r="Q3" s="74">
        <f t="shared" si="2"/>
        <v>0</v>
      </c>
      <c r="R3" s="74">
        <f t="shared" si="2"/>
        <v>10257000</v>
      </c>
      <c r="S3" s="74">
        <f t="shared" si="2"/>
        <v>0</v>
      </c>
      <c r="T3" s="74">
        <f t="shared" si="2"/>
        <v>10971500</v>
      </c>
      <c r="U3" s="74">
        <f t="shared" si="2"/>
        <v>0</v>
      </c>
      <c r="V3" s="79"/>
      <c r="AB3" s="79"/>
    </row>
    <row r="4" spans="1:36" x14ac:dyDescent="0.25">
      <c r="A4" s="86">
        <v>51271</v>
      </c>
      <c r="B4" s="106" t="s">
        <v>130</v>
      </c>
      <c r="C4" s="76">
        <v>43</v>
      </c>
      <c r="D4" s="106"/>
      <c r="E4" s="77">
        <v>31</v>
      </c>
      <c r="F4" s="78"/>
      <c r="G4" s="78"/>
      <c r="H4" s="101">
        <f t="shared" si="0"/>
        <v>0</v>
      </c>
      <c r="I4" s="101">
        <f t="shared" si="0"/>
        <v>0</v>
      </c>
      <c r="J4" s="101">
        <f t="shared" si="0"/>
        <v>0</v>
      </c>
      <c r="K4" s="101">
        <f t="shared" si="0"/>
        <v>0</v>
      </c>
      <c r="L4" s="101">
        <f t="shared" si="0"/>
        <v>0</v>
      </c>
      <c r="M4" s="101">
        <f t="shared" si="0"/>
        <v>0</v>
      </c>
      <c r="N4" s="101">
        <f>N5+N10+N12</f>
        <v>4326000</v>
      </c>
      <c r="O4" s="101">
        <f t="shared" ref="O4:U4" si="3">O5+O10+O12</f>
        <v>0</v>
      </c>
      <c r="P4" s="101">
        <f t="shared" si="3"/>
        <v>0</v>
      </c>
      <c r="Q4" s="101">
        <f t="shared" si="3"/>
        <v>0</v>
      </c>
      <c r="R4" s="101">
        <f t="shared" si="3"/>
        <v>4476000</v>
      </c>
      <c r="S4" s="101">
        <f t="shared" si="3"/>
        <v>0</v>
      </c>
      <c r="T4" s="101">
        <f t="shared" si="3"/>
        <v>5201000</v>
      </c>
      <c r="U4" s="101">
        <f t="shared" si="3"/>
        <v>0</v>
      </c>
      <c r="AB4" s="82"/>
    </row>
    <row r="5" spans="1:36" x14ac:dyDescent="0.25">
      <c r="A5" s="86">
        <v>51271</v>
      </c>
      <c r="B5" s="103" t="s">
        <v>130</v>
      </c>
      <c r="C5" s="110">
        <v>43</v>
      </c>
      <c r="D5" s="107"/>
      <c r="E5" s="93">
        <v>311</v>
      </c>
      <c r="F5" s="94"/>
      <c r="G5" s="64"/>
      <c r="H5" s="96">
        <f t="shared" si="0"/>
        <v>0</v>
      </c>
      <c r="I5" s="96">
        <f t="shared" si="0"/>
        <v>0</v>
      </c>
      <c r="J5" s="96">
        <f t="shared" si="0"/>
        <v>0</v>
      </c>
      <c r="K5" s="96">
        <f t="shared" si="0"/>
        <v>0</v>
      </c>
      <c r="L5" s="96">
        <f t="shared" si="0"/>
        <v>0</v>
      </c>
      <c r="M5" s="96">
        <f t="shared" si="0"/>
        <v>0</v>
      </c>
      <c r="N5" s="96">
        <f>N6+N7+N8+N9</f>
        <v>3546000</v>
      </c>
      <c r="O5" s="96">
        <f t="shared" ref="O5:U5" si="4">O6+O7+O8+O9</f>
        <v>0</v>
      </c>
      <c r="P5" s="96">
        <f t="shared" si="4"/>
        <v>0</v>
      </c>
      <c r="Q5" s="96">
        <f t="shared" si="4"/>
        <v>0</v>
      </c>
      <c r="R5" s="96">
        <f t="shared" si="4"/>
        <v>3676000</v>
      </c>
      <c r="S5" s="96">
        <f t="shared" si="4"/>
        <v>0</v>
      </c>
      <c r="T5" s="96">
        <f t="shared" si="4"/>
        <v>4301000</v>
      </c>
      <c r="U5" s="96">
        <f t="shared" si="4"/>
        <v>0</v>
      </c>
      <c r="AB5" s="82"/>
    </row>
    <row r="6" spans="1:36" x14ac:dyDescent="0.25">
      <c r="A6" s="86">
        <v>51271</v>
      </c>
      <c r="B6" s="104" t="s">
        <v>130</v>
      </c>
      <c r="C6" s="108">
        <v>43</v>
      </c>
      <c r="D6" s="105" t="s">
        <v>108</v>
      </c>
      <c r="E6" s="91">
        <v>3111</v>
      </c>
      <c r="F6" s="92" t="s">
        <v>66</v>
      </c>
      <c r="H6" s="109"/>
      <c r="I6" s="109"/>
      <c r="J6" s="109"/>
      <c r="K6" s="109"/>
      <c r="L6" s="109"/>
      <c r="M6" s="109"/>
      <c r="N6" s="109">
        <v>3500000</v>
      </c>
      <c r="O6" s="85"/>
      <c r="P6" s="109"/>
      <c r="Q6" s="109"/>
      <c r="R6" s="109">
        <v>3630000</v>
      </c>
      <c r="S6" s="85"/>
      <c r="T6" s="109">
        <v>4250000</v>
      </c>
      <c r="U6" s="85"/>
      <c r="AB6" s="82"/>
    </row>
    <row r="7" spans="1:36" x14ac:dyDescent="0.25">
      <c r="A7" s="86">
        <v>51271</v>
      </c>
      <c r="B7" s="104" t="s">
        <v>130</v>
      </c>
      <c r="C7" s="108">
        <v>43</v>
      </c>
      <c r="D7" s="105" t="s">
        <v>108</v>
      </c>
      <c r="E7" s="91">
        <v>3112</v>
      </c>
      <c r="F7" s="92" t="s">
        <v>117</v>
      </c>
      <c r="H7" s="109"/>
      <c r="I7" s="109"/>
      <c r="J7" s="109"/>
      <c r="K7" s="109"/>
      <c r="L7" s="109"/>
      <c r="M7" s="109"/>
      <c r="N7" s="109">
        <v>15000</v>
      </c>
      <c r="O7" s="85"/>
      <c r="P7" s="109"/>
      <c r="Q7" s="109"/>
      <c r="R7" s="109">
        <v>15000</v>
      </c>
      <c r="S7" s="85"/>
      <c r="T7" s="109">
        <v>20000</v>
      </c>
      <c r="U7" s="85"/>
      <c r="AB7" s="82"/>
    </row>
    <row r="8" spans="1:36" s="75" customFormat="1" x14ac:dyDescent="0.25">
      <c r="A8" s="86">
        <v>51271</v>
      </c>
      <c r="B8" s="104" t="s">
        <v>130</v>
      </c>
      <c r="C8" s="108">
        <v>43</v>
      </c>
      <c r="D8" s="105" t="s">
        <v>108</v>
      </c>
      <c r="E8" s="91">
        <v>3113</v>
      </c>
      <c r="F8" s="92" t="s">
        <v>67</v>
      </c>
      <c r="G8" s="102"/>
      <c r="H8" s="109"/>
      <c r="I8" s="109"/>
      <c r="J8" s="109"/>
      <c r="K8" s="109"/>
      <c r="L8" s="109"/>
      <c r="M8" s="109"/>
      <c r="N8" s="109">
        <v>30000</v>
      </c>
      <c r="O8" s="85"/>
      <c r="P8" s="109"/>
      <c r="Q8" s="109"/>
      <c r="R8" s="109">
        <v>30000</v>
      </c>
      <c r="S8" s="85"/>
      <c r="T8" s="109">
        <v>30000</v>
      </c>
      <c r="U8" s="85"/>
      <c r="V8" s="79"/>
      <c r="AB8" s="79"/>
    </row>
    <row r="9" spans="1:36" x14ac:dyDescent="0.25">
      <c r="A9" s="86">
        <v>51271</v>
      </c>
      <c r="B9" s="104" t="s">
        <v>130</v>
      </c>
      <c r="C9" s="108">
        <v>43</v>
      </c>
      <c r="D9" s="105" t="s">
        <v>108</v>
      </c>
      <c r="E9" s="91">
        <v>3114</v>
      </c>
      <c r="F9" s="92" t="s">
        <v>68</v>
      </c>
      <c r="H9" s="109"/>
      <c r="I9" s="109"/>
      <c r="J9" s="109"/>
      <c r="K9" s="109"/>
      <c r="L9" s="109"/>
      <c r="M9" s="109"/>
      <c r="N9" s="109">
        <v>1000</v>
      </c>
      <c r="O9" s="85"/>
      <c r="P9" s="109"/>
      <c r="Q9" s="109"/>
      <c r="R9" s="109">
        <v>1000</v>
      </c>
      <c r="S9" s="85"/>
      <c r="T9" s="109">
        <v>1000</v>
      </c>
      <c r="U9" s="85"/>
      <c r="AB9" s="82"/>
    </row>
    <row r="10" spans="1:36" s="75" customFormat="1" x14ac:dyDescent="0.25">
      <c r="A10" s="86">
        <v>51271</v>
      </c>
      <c r="B10" s="103" t="s">
        <v>130</v>
      </c>
      <c r="C10" s="110">
        <v>43</v>
      </c>
      <c r="D10" s="107"/>
      <c r="E10" s="93">
        <v>312</v>
      </c>
      <c r="F10" s="94"/>
      <c r="G10" s="64"/>
      <c r="H10" s="96">
        <f t="shared" ref="H10:U10" si="5">H11</f>
        <v>0</v>
      </c>
      <c r="I10" s="96">
        <f t="shared" si="5"/>
        <v>0</v>
      </c>
      <c r="J10" s="96">
        <f t="shared" si="5"/>
        <v>0</v>
      </c>
      <c r="K10" s="96">
        <f t="shared" si="5"/>
        <v>0</v>
      </c>
      <c r="L10" s="96">
        <f t="shared" si="5"/>
        <v>0</v>
      </c>
      <c r="M10" s="96">
        <f t="shared" si="5"/>
        <v>0</v>
      </c>
      <c r="N10" s="96">
        <f t="shared" si="5"/>
        <v>200000</v>
      </c>
      <c r="O10" s="96">
        <f t="shared" si="5"/>
        <v>0</v>
      </c>
      <c r="P10" s="96">
        <f t="shared" si="5"/>
        <v>0</v>
      </c>
      <c r="Q10" s="96">
        <f t="shared" si="5"/>
        <v>0</v>
      </c>
      <c r="R10" s="96">
        <f t="shared" si="5"/>
        <v>200000</v>
      </c>
      <c r="S10" s="96">
        <f t="shared" si="5"/>
        <v>0</v>
      </c>
      <c r="T10" s="96">
        <f t="shared" si="5"/>
        <v>200000</v>
      </c>
      <c r="U10" s="96">
        <f t="shared" si="5"/>
        <v>0</v>
      </c>
      <c r="V10" s="79"/>
      <c r="AB10" s="79"/>
    </row>
    <row r="11" spans="1:36" x14ac:dyDescent="0.25">
      <c r="A11" s="86">
        <v>51271</v>
      </c>
      <c r="B11" s="104" t="s">
        <v>130</v>
      </c>
      <c r="C11" s="108">
        <v>43</v>
      </c>
      <c r="D11" s="105" t="s">
        <v>108</v>
      </c>
      <c r="E11" s="91">
        <v>3121</v>
      </c>
      <c r="F11" s="92" t="s">
        <v>69</v>
      </c>
      <c r="H11" s="109"/>
      <c r="I11" s="109"/>
      <c r="J11" s="109"/>
      <c r="K11" s="109"/>
      <c r="L11" s="109"/>
      <c r="M11" s="109"/>
      <c r="N11" s="109">
        <v>200000</v>
      </c>
      <c r="O11" s="85"/>
      <c r="P11" s="109"/>
      <c r="Q11" s="109"/>
      <c r="R11" s="109">
        <v>200000</v>
      </c>
      <c r="S11" s="85"/>
      <c r="T11" s="109">
        <v>200000</v>
      </c>
      <c r="U11" s="85"/>
      <c r="AB11" s="82"/>
    </row>
    <row r="12" spans="1:36" x14ac:dyDescent="0.25">
      <c r="A12" s="86">
        <v>51271</v>
      </c>
      <c r="B12" s="103" t="s">
        <v>130</v>
      </c>
      <c r="C12" s="110">
        <v>43</v>
      </c>
      <c r="D12" s="107"/>
      <c r="E12" s="93">
        <v>313</v>
      </c>
      <c r="F12" s="94"/>
      <c r="G12" s="64"/>
      <c r="H12" s="96">
        <f t="shared" ref="H12:M12" si="6">H13</f>
        <v>0</v>
      </c>
      <c r="I12" s="96">
        <f t="shared" si="6"/>
        <v>0</v>
      </c>
      <c r="J12" s="96">
        <f t="shared" si="6"/>
        <v>0</v>
      </c>
      <c r="K12" s="96">
        <f t="shared" si="6"/>
        <v>0</v>
      </c>
      <c r="L12" s="96">
        <f t="shared" si="6"/>
        <v>0</v>
      </c>
      <c r="M12" s="96">
        <f t="shared" si="6"/>
        <v>0</v>
      </c>
      <c r="N12" s="96">
        <f>N13+N14</f>
        <v>580000</v>
      </c>
      <c r="O12" s="96">
        <f t="shared" ref="O12:U12" si="7">O13+O14</f>
        <v>0</v>
      </c>
      <c r="P12" s="96">
        <f t="shared" si="7"/>
        <v>0</v>
      </c>
      <c r="Q12" s="96">
        <f t="shared" si="7"/>
        <v>0</v>
      </c>
      <c r="R12" s="96">
        <f t="shared" si="7"/>
        <v>600000</v>
      </c>
      <c r="S12" s="96">
        <f t="shared" si="7"/>
        <v>0</v>
      </c>
      <c r="T12" s="96">
        <f t="shared" si="7"/>
        <v>700000</v>
      </c>
      <c r="U12" s="96">
        <f t="shared" si="7"/>
        <v>0</v>
      </c>
      <c r="AB12" s="82"/>
    </row>
    <row r="13" spans="1:36" x14ac:dyDescent="0.25">
      <c r="A13" s="86">
        <v>51271</v>
      </c>
      <c r="B13" s="80" t="s">
        <v>130</v>
      </c>
      <c r="C13" s="81">
        <v>43</v>
      </c>
      <c r="D13" s="98" t="s">
        <v>108</v>
      </c>
      <c r="E13" s="111">
        <v>3131</v>
      </c>
      <c r="F13" s="97" t="s">
        <v>109</v>
      </c>
      <c r="H13" s="109"/>
      <c r="I13" s="109"/>
      <c r="J13" s="109"/>
      <c r="K13" s="109"/>
      <c r="L13" s="109"/>
      <c r="M13" s="109"/>
      <c r="N13" s="109">
        <v>0</v>
      </c>
      <c r="O13" s="85"/>
      <c r="P13" s="109"/>
      <c r="Q13" s="109"/>
      <c r="R13" s="109">
        <v>0</v>
      </c>
      <c r="S13" s="85"/>
      <c r="T13" s="109">
        <v>0</v>
      </c>
      <c r="U13" s="85"/>
      <c r="AB13" s="82"/>
    </row>
    <row r="14" spans="1:36" s="75" customFormat="1" x14ac:dyDescent="0.25">
      <c r="A14" s="86">
        <v>51271</v>
      </c>
      <c r="B14" s="104" t="s">
        <v>130</v>
      </c>
      <c r="C14" s="108">
        <v>43</v>
      </c>
      <c r="D14" s="105" t="s">
        <v>108</v>
      </c>
      <c r="E14" s="91">
        <v>3132</v>
      </c>
      <c r="F14" s="92" t="s">
        <v>70</v>
      </c>
      <c r="G14" s="102"/>
      <c r="H14" s="109"/>
      <c r="I14" s="109"/>
      <c r="J14" s="109"/>
      <c r="K14" s="109"/>
      <c r="L14" s="109"/>
      <c r="M14" s="109"/>
      <c r="N14" s="109">
        <v>580000</v>
      </c>
      <c r="O14" s="85"/>
      <c r="P14" s="109"/>
      <c r="Q14" s="109"/>
      <c r="R14" s="109">
        <v>600000</v>
      </c>
      <c r="S14" s="85"/>
      <c r="T14" s="109">
        <v>700000</v>
      </c>
      <c r="U14" s="85"/>
      <c r="V14" s="79"/>
      <c r="AB14" s="79"/>
    </row>
    <row r="15" spans="1:36" x14ac:dyDescent="0.25">
      <c r="A15" s="86">
        <v>51271</v>
      </c>
      <c r="B15" s="106" t="s">
        <v>130</v>
      </c>
      <c r="C15" s="76">
        <v>43</v>
      </c>
      <c r="D15" s="106"/>
      <c r="E15" s="77">
        <v>32</v>
      </c>
      <c r="F15" s="78"/>
      <c r="G15" s="78"/>
      <c r="H15" s="101">
        <f t="shared" ref="H15:M16" si="8">H16</f>
        <v>0</v>
      </c>
      <c r="I15" s="101">
        <f t="shared" si="8"/>
        <v>0</v>
      </c>
      <c r="J15" s="101">
        <f t="shared" si="8"/>
        <v>0</v>
      </c>
      <c r="K15" s="101">
        <f t="shared" si="8"/>
        <v>0</v>
      </c>
      <c r="L15" s="101">
        <f t="shared" si="8"/>
        <v>0</v>
      </c>
      <c r="M15" s="101">
        <f t="shared" si="8"/>
        <v>0</v>
      </c>
      <c r="N15" s="101">
        <f>N16+N21+N28+N38+N40</f>
        <v>4815000</v>
      </c>
      <c r="O15" s="101">
        <f t="shared" ref="O15:U15" si="9">O16+O21+O28+O38+O40</f>
        <v>0</v>
      </c>
      <c r="P15" s="101">
        <f t="shared" si="9"/>
        <v>0</v>
      </c>
      <c r="Q15" s="101">
        <f t="shared" si="9"/>
        <v>0</v>
      </c>
      <c r="R15" s="101">
        <f t="shared" si="9"/>
        <v>4850000</v>
      </c>
      <c r="S15" s="101">
        <f t="shared" si="9"/>
        <v>0</v>
      </c>
      <c r="T15" s="101">
        <f t="shared" si="9"/>
        <v>4989500</v>
      </c>
      <c r="U15" s="101">
        <f t="shared" si="9"/>
        <v>0</v>
      </c>
      <c r="AB15" s="82"/>
    </row>
    <row r="16" spans="1:36" x14ac:dyDescent="0.25">
      <c r="A16" s="86">
        <v>51271</v>
      </c>
      <c r="B16" s="103" t="s">
        <v>130</v>
      </c>
      <c r="C16" s="110">
        <v>43</v>
      </c>
      <c r="D16" s="107"/>
      <c r="E16" s="93">
        <v>321</v>
      </c>
      <c r="F16" s="94"/>
      <c r="G16" s="64"/>
      <c r="H16" s="96">
        <f t="shared" si="8"/>
        <v>0</v>
      </c>
      <c r="I16" s="96">
        <f t="shared" si="8"/>
        <v>0</v>
      </c>
      <c r="J16" s="96">
        <f t="shared" si="8"/>
        <v>0</v>
      </c>
      <c r="K16" s="96">
        <f t="shared" si="8"/>
        <v>0</v>
      </c>
      <c r="L16" s="96">
        <f t="shared" si="8"/>
        <v>0</v>
      </c>
      <c r="M16" s="96">
        <f t="shared" si="8"/>
        <v>0</v>
      </c>
      <c r="N16" s="96">
        <f>N17+N18+N19+N20</f>
        <v>326500</v>
      </c>
      <c r="O16" s="96">
        <f t="shared" ref="O16:U16" si="10">O17+O18+O19+O20</f>
        <v>0</v>
      </c>
      <c r="P16" s="96">
        <f t="shared" si="10"/>
        <v>0</v>
      </c>
      <c r="Q16" s="96">
        <f t="shared" si="10"/>
        <v>0</v>
      </c>
      <c r="R16" s="96">
        <f t="shared" si="10"/>
        <v>341500</v>
      </c>
      <c r="S16" s="96">
        <f t="shared" si="10"/>
        <v>0</v>
      </c>
      <c r="T16" s="96">
        <f t="shared" si="10"/>
        <v>381000</v>
      </c>
      <c r="U16" s="96">
        <f t="shared" si="10"/>
        <v>0</v>
      </c>
      <c r="AB16" s="82"/>
    </row>
    <row r="17" spans="1:28" x14ac:dyDescent="0.25">
      <c r="A17" s="86">
        <v>51271</v>
      </c>
      <c r="B17" s="104" t="s">
        <v>130</v>
      </c>
      <c r="C17" s="108">
        <v>43</v>
      </c>
      <c r="D17" s="105" t="s">
        <v>108</v>
      </c>
      <c r="E17" s="91">
        <v>3211</v>
      </c>
      <c r="F17" s="92" t="s">
        <v>71</v>
      </c>
      <c r="H17" s="109"/>
      <c r="I17" s="109"/>
      <c r="J17" s="109"/>
      <c r="K17" s="109"/>
      <c r="L17" s="109"/>
      <c r="M17" s="109"/>
      <c r="N17" s="109">
        <v>200000</v>
      </c>
      <c r="O17" s="85"/>
      <c r="P17" s="109"/>
      <c r="Q17" s="109"/>
      <c r="R17" s="109">
        <v>200000</v>
      </c>
      <c r="S17" s="85"/>
      <c r="T17" s="109">
        <v>220000</v>
      </c>
      <c r="U17" s="85"/>
      <c r="AB17" s="82"/>
    </row>
    <row r="18" spans="1:28" x14ac:dyDescent="0.25">
      <c r="A18" s="86">
        <v>51271</v>
      </c>
      <c r="B18" s="104" t="s">
        <v>130</v>
      </c>
      <c r="C18" s="108">
        <v>43</v>
      </c>
      <c r="D18" s="105" t="s">
        <v>108</v>
      </c>
      <c r="E18" s="91">
        <v>3212</v>
      </c>
      <c r="F18" s="92" t="s">
        <v>72</v>
      </c>
      <c r="H18" s="109"/>
      <c r="I18" s="109"/>
      <c r="J18" s="109"/>
      <c r="K18" s="109"/>
      <c r="L18" s="109"/>
      <c r="M18" s="109"/>
      <c r="N18" s="109">
        <v>71500</v>
      </c>
      <c r="O18" s="85"/>
      <c r="P18" s="109"/>
      <c r="Q18" s="109"/>
      <c r="R18" s="109">
        <v>76500</v>
      </c>
      <c r="S18" s="85"/>
      <c r="T18" s="109">
        <v>91000</v>
      </c>
      <c r="U18" s="85"/>
      <c r="AB18" s="82"/>
    </row>
    <row r="19" spans="1:28" s="75" customFormat="1" x14ac:dyDescent="0.25">
      <c r="A19" s="86">
        <v>51271</v>
      </c>
      <c r="B19" s="104" t="s">
        <v>130</v>
      </c>
      <c r="C19" s="108">
        <v>43</v>
      </c>
      <c r="D19" s="105" t="s">
        <v>108</v>
      </c>
      <c r="E19" s="91">
        <v>3213</v>
      </c>
      <c r="F19" s="92" t="s">
        <v>73</v>
      </c>
      <c r="G19" s="102"/>
      <c r="H19" s="109"/>
      <c r="I19" s="109"/>
      <c r="J19" s="109"/>
      <c r="K19" s="109"/>
      <c r="L19" s="109"/>
      <c r="M19" s="109"/>
      <c r="N19" s="109">
        <v>50000</v>
      </c>
      <c r="O19" s="85"/>
      <c r="P19" s="109"/>
      <c r="Q19" s="109"/>
      <c r="R19" s="109">
        <v>60000</v>
      </c>
      <c r="S19" s="85"/>
      <c r="T19" s="109">
        <v>65000</v>
      </c>
      <c r="U19" s="85"/>
      <c r="V19" s="79"/>
      <c r="AB19" s="79"/>
    </row>
    <row r="20" spans="1:28" x14ac:dyDescent="0.25">
      <c r="A20" s="86">
        <v>51271</v>
      </c>
      <c r="B20" s="104" t="s">
        <v>130</v>
      </c>
      <c r="C20" s="108">
        <v>43</v>
      </c>
      <c r="D20" s="105" t="s">
        <v>108</v>
      </c>
      <c r="E20" s="91">
        <v>3214</v>
      </c>
      <c r="F20" s="92" t="s">
        <v>74</v>
      </c>
      <c r="H20" s="109"/>
      <c r="I20" s="109"/>
      <c r="J20" s="109"/>
      <c r="K20" s="109"/>
      <c r="L20" s="109"/>
      <c r="M20" s="109"/>
      <c r="N20" s="109">
        <v>5000</v>
      </c>
      <c r="O20" s="85"/>
      <c r="P20" s="109"/>
      <c r="Q20" s="109"/>
      <c r="R20" s="109">
        <v>5000</v>
      </c>
      <c r="S20" s="85"/>
      <c r="T20" s="109">
        <v>5000</v>
      </c>
      <c r="U20" s="85"/>
      <c r="AB20" s="82"/>
    </row>
    <row r="21" spans="1:28" x14ac:dyDescent="0.25">
      <c r="A21" s="86">
        <v>51271</v>
      </c>
      <c r="B21" s="103" t="s">
        <v>130</v>
      </c>
      <c r="C21" s="110">
        <v>43</v>
      </c>
      <c r="D21" s="107"/>
      <c r="E21" s="93">
        <v>322</v>
      </c>
      <c r="F21" s="94"/>
      <c r="G21" s="64"/>
      <c r="H21" s="96">
        <f t="shared" ref="H21:M21" si="11">H22</f>
        <v>0</v>
      </c>
      <c r="I21" s="96">
        <f t="shared" si="11"/>
        <v>0</v>
      </c>
      <c r="J21" s="96">
        <f t="shared" si="11"/>
        <v>0</v>
      </c>
      <c r="K21" s="96">
        <f t="shared" si="11"/>
        <v>0</v>
      </c>
      <c r="L21" s="96">
        <f t="shared" si="11"/>
        <v>0</v>
      </c>
      <c r="M21" s="96">
        <f t="shared" si="11"/>
        <v>0</v>
      </c>
      <c r="N21" s="96">
        <f>N22+N23+N24+N25+N26+N27</f>
        <v>1108000</v>
      </c>
      <c r="O21" s="96">
        <f t="shared" ref="O21:U21" si="12">O22+O23+O24+O25+O26+O27</f>
        <v>0</v>
      </c>
      <c r="P21" s="96">
        <f t="shared" si="12"/>
        <v>0</v>
      </c>
      <c r="Q21" s="96">
        <f t="shared" si="12"/>
        <v>0</v>
      </c>
      <c r="R21" s="96">
        <f t="shared" si="12"/>
        <v>1128000</v>
      </c>
      <c r="S21" s="96">
        <f t="shared" si="12"/>
        <v>0</v>
      </c>
      <c r="T21" s="96">
        <f t="shared" si="12"/>
        <v>1108000</v>
      </c>
      <c r="U21" s="96">
        <f t="shared" si="12"/>
        <v>0</v>
      </c>
      <c r="AB21" s="82"/>
    </row>
    <row r="22" spans="1:28" x14ac:dyDescent="0.25">
      <c r="A22" s="86">
        <v>51271</v>
      </c>
      <c r="B22" s="104" t="s">
        <v>130</v>
      </c>
      <c r="C22" s="108">
        <v>43</v>
      </c>
      <c r="D22" s="105" t="s">
        <v>108</v>
      </c>
      <c r="E22" s="91">
        <v>3221</v>
      </c>
      <c r="F22" s="92" t="s">
        <v>75</v>
      </c>
      <c r="H22" s="109"/>
      <c r="I22" s="109"/>
      <c r="J22" s="109"/>
      <c r="K22" s="109"/>
      <c r="L22" s="109"/>
      <c r="M22" s="109"/>
      <c r="N22" s="109">
        <v>50000</v>
      </c>
      <c r="O22" s="85"/>
      <c r="P22" s="109"/>
      <c r="Q22" s="109"/>
      <c r="R22" s="109">
        <v>50000</v>
      </c>
      <c r="S22" s="85"/>
      <c r="T22" s="109">
        <v>50000</v>
      </c>
      <c r="U22" s="85"/>
      <c r="AB22" s="82"/>
    </row>
    <row r="23" spans="1:28" x14ac:dyDescent="0.25">
      <c r="A23" s="86">
        <v>51271</v>
      </c>
      <c r="B23" s="104" t="s">
        <v>130</v>
      </c>
      <c r="C23" s="108">
        <v>43</v>
      </c>
      <c r="D23" s="105" t="s">
        <v>108</v>
      </c>
      <c r="E23" s="91">
        <v>3222</v>
      </c>
      <c r="F23" s="92" t="s">
        <v>116</v>
      </c>
      <c r="H23" s="109"/>
      <c r="I23" s="109"/>
      <c r="J23" s="109"/>
      <c r="K23" s="109"/>
      <c r="L23" s="109"/>
      <c r="M23" s="109"/>
      <c r="N23" s="109">
        <v>5000</v>
      </c>
      <c r="O23" s="85"/>
      <c r="P23" s="109"/>
      <c r="Q23" s="109"/>
      <c r="R23" s="109">
        <v>5000</v>
      </c>
      <c r="S23" s="85"/>
      <c r="T23" s="109">
        <v>5000</v>
      </c>
      <c r="U23" s="85"/>
      <c r="AB23" s="82"/>
    </row>
    <row r="24" spans="1:28" x14ac:dyDescent="0.25">
      <c r="A24" s="86">
        <v>51271</v>
      </c>
      <c r="B24" s="104" t="s">
        <v>130</v>
      </c>
      <c r="C24" s="108">
        <v>43</v>
      </c>
      <c r="D24" s="105" t="s">
        <v>108</v>
      </c>
      <c r="E24" s="91">
        <v>3223</v>
      </c>
      <c r="F24" s="92" t="s">
        <v>76</v>
      </c>
      <c r="H24" s="109"/>
      <c r="I24" s="109"/>
      <c r="J24" s="109"/>
      <c r="K24" s="109"/>
      <c r="L24" s="109"/>
      <c r="M24" s="109"/>
      <c r="N24" s="109">
        <v>1000000</v>
      </c>
      <c r="O24" s="85"/>
      <c r="P24" s="109"/>
      <c r="Q24" s="109"/>
      <c r="R24" s="109">
        <v>1000000</v>
      </c>
      <c r="S24" s="85"/>
      <c r="T24" s="109">
        <v>1000000</v>
      </c>
      <c r="U24" s="85"/>
      <c r="AB24" s="82"/>
    </row>
    <row r="25" spans="1:28" x14ac:dyDescent="0.25">
      <c r="A25" s="86">
        <v>51271</v>
      </c>
      <c r="B25" s="104" t="s">
        <v>130</v>
      </c>
      <c r="C25" s="108">
        <v>43</v>
      </c>
      <c r="D25" s="105" t="s">
        <v>108</v>
      </c>
      <c r="E25" s="91">
        <v>3224</v>
      </c>
      <c r="F25" s="92" t="s">
        <v>77</v>
      </c>
      <c r="H25" s="109"/>
      <c r="I25" s="109"/>
      <c r="J25" s="109"/>
      <c r="K25" s="109"/>
      <c r="L25" s="109"/>
      <c r="M25" s="109"/>
      <c r="N25" s="109">
        <v>20000</v>
      </c>
      <c r="O25" s="85"/>
      <c r="P25" s="109"/>
      <c r="Q25" s="109"/>
      <c r="R25" s="109">
        <v>20000</v>
      </c>
      <c r="S25" s="85"/>
      <c r="T25" s="109">
        <v>20000</v>
      </c>
      <c r="U25" s="85"/>
      <c r="AB25" s="82"/>
    </row>
    <row r="26" spans="1:28" s="75" customFormat="1" x14ac:dyDescent="0.25">
      <c r="A26" s="86">
        <v>51271</v>
      </c>
      <c r="B26" s="104" t="s">
        <v>130</v>
      </c>
      <c r="C26" s="108">
        <v>43</v>
      </c>
      <c r="D26" s="105" t="s">
        <v>108</v>
      </c>
      <c r="E26" s="91">
        <v>3225</v>
      </c>
      <c r="F26" s="92" t="s">
        <v>78</v>
      </c>
      <c r="G26" s="102"/>
      <c r="H26" s="109"/>
      <c r="I26" s="109"/>
      <c r="J26" s="109"/>
      <c r="K26" s="109"/>
      <c r="L26" s="109"/>
      <c r="M26" s="109"/>
      <c r="N26" s="109">
        <v>3000</v>
      </c>
      <c r="O26" s="85"/>
      <c r="P26" s="109"/>
      <c r="Q26" s="109"/>
      <c r="R26" s="109">
        <v>3000</v>
      </c>
      <c r="S26" s="85"/>
      <c r="T26" s="109">
        <v>3000</v>
      </c>
      <c r="U26" s="85"/>
      <c r="V26" s="79"/>
      <c r="AB26" s="79"/>
    </row>
    <row r="27" spans="1:28" x14ac:dyDescent="0.25">
      <c r="A27" s="86">
        <v>51271</v>
      </c>
      <c r="B27" s="104" t="s">
        <v>130</v>
      </c>
      <c r="C27" s="108">
        <v>43</v>
      </c>
      <c r="D27" s="105" t="s">
        <v>108</v>
      </c>
      <c r="E27" s="91">
        <v>3227</v>
      </c>
      <c r="F27" s="92" t="s">
        <v>79</v>
      </c>
      <c r="H27" s="109"/>
      <c r="I27" s="109"/>
      <c r="J27" s="109"/>
      <c r="K27" s="109"/>
      <c r="L27" s="109"/>
      <c r="M27" s="109"/>
      <c r="N27" s="109">
        <v>30000</v>
      </c>
      <c r="O27" s="85"/>
      <c r="P27" s="109"/>
      <c r="Q27" s="109"/>
      <c r="R27" s="109">
        <v>50000</v>
      </c>
      <c r="S27" s="85"/>
      <c r="T27" s="109">
        <v>30000</v>
      </c>
      <c r="U27" s="85"/>
      <c r="AB27" s="82"/>
    </row>
    <row r="28" spans="1:28" x14ac:dyDescent="0.25">
      <c r="A28" s="86">
        <v>51271</v>
      </c>
      <c r="B28" s="103" t="s">
        <v>130</v>
      </c>
      <c r="C28" s="110">
        <v>43</v>
      </c>
      <c r="D28" s="107"/>
      <c r="E28" s="93">
        <v>323</v>
      </c>
      <c r="F28" s="94"/>
      <c r="G28" s="64"/>
      <c r="H28" s="96">
        <f t="shared" ref="H28:M28" si="13">H29</f>
        <v>0</v>
      </c>
      <c r="I28" s="96">
        <f t="shared" si="13"/>
        <v>0</v>
      </c>
      <c r="J28" s="96">
        <f t="shared" si="13"/>
        <v>0</v>
      </c>
      <c r="K28" s="96">
        <f t="shared" si="13"/>
        <v>0</v>
      </c>
      <c r="L28" s="96">
        <f t="shared" si="13"/>
        <v>0</v>
      </c>
      <c r="M28" s="96">
        <f t="shared" si="13"/>
        <v>0</v>
      </c>
      <c r="N28" s="96">
        <f>N29+N30+N31+N32+N33+N34+N35+N36+N37</f>
        <v>2735500</v>
      </c>
      <c r="O28" s="96">
        <f t="shared" ref="O28:U28" si="14">O29+O30+O31+O32+O33+O34+O35+O36+O37</f>
        <v>0</v>
      </c>
      <c r="P28" s="96">
        <f t="shared" si="14"/>
        <v>0</v>
      </c>
      <c r="Q28" s="96">
        <f t="shared" si="14"/>
        <v>0</v>
      </c>
      <c r="R28" s="96">
        <f t="shared" si="14"/>
        <v>2735500</v>
      </c>
      <c r="S28" s="96">
        <f t="shared" si="14"/>
        <v>0</v>
      </c>
      <c r="T28" s="96">
        <f t="shared" si="14"/>
        <v>2855500</v>
      </c>
      <c r="U28" s="96">
        <f t="shared" si="14"/>
        <v>0</v>
      </c>
      <c r="AB28" s="82"/>
    </row>
    <row r="29" spans="1:28" x14ac:dyDescent="0.25">
      <c r="A29" s="86">
        <v>51271</v>
      </c>
      <c r="B29" s="104" t="s">
        <v>130</v>
      </c>
      <c r="C29" s="108">
        <v>43</v>
      </c>
      <c r="D29" s="105" t="s">
        <v>108</v>
      </c>
      <c r="E29" s="91">
        <v>3231</v>
      </c>
      <c r="F29" s="92" t="s">
        <v>80</v>
      </c>
      <c r="H29" s="109"/>
      <c r="I29" s="109"/>
      <c r="J29" s="109"/>
      <c r="K29" s="109"/>
      <c r="L29" s="109"/>
      <c r="M29" s="109"/>
      <c r="N29" s="109">
        <v>200000</v>
      </c>
      <c r="O29" s="85"/>
      <c r="P29" s="109"/>
      <c r="Q29" s="109"/>
      <c r="R29" s="109">
        <v>200000</v>
      </c>
      <c r="S29" s="85"/>
      <c r="T29" s="109">
        <v>220000</v>
      </c>
      <c r="U29" s="85"/>
      <c r="AB29" s="82"/>
    </row>
    <row r="30" spans="1:28" x14ac:dyDescent="0.25">
      <c r="A30" s="86">
        <v>51271</v>
      </c>
      <c r="B30" s="104" t="s">
        <v>130</v>
      </c>
      <c r="C30" s="108">
        <v>43</v>
      </c>
      <c r="D30" s="105" t="s">
        <v>108</v>
      </c>
      <c r="E30" s="91">
        <v>3232</v>
      </c>
      <c r="F30" s="92" t="s">
        <v>81</v>
      </c>
      <c r="H30" s="109"/>
      <c r="I30" s="109"/>
      <c r="J30" s="109"/>
      <c r="K30" s="109"/>
      <c r="L30" s="109"/>
      <c r="M30" s="109"/>
      <c r="N30" s="109">
        <v>300000</v>
      </c>
      <c r="O30" s="85"/>
      <c r="P30" s="109"/>
      <c r="Q30" s="109"/>
      <c r="R30" s="109">
        <v>300000</v>
      </c>
      <c r="S30" s="85"/>
      <c r="T30" s="109">
        <v>300000</v>
      </c>
      <c r="U30" s="85"/>
      <c r="AB30" s="82"/>
    </row>
    <row r="31" spans="1:28" x14ac:dyDescent="0.25">
      <c r="A31" s="86">
        <v>51271</v>
      </c>
      <c r="B31" s="104" t="s">
        <v>130</v>
      </c>
      <c r="C31" s="108">
        <v>43</v>
      </c>
      <c r="D31" s="105" t="s">
        <v>108</v>
      </c>
      <c r="E31" s="91">
        <v>3233</v>
      </c>
      <c r="F31" s="92" t="s">
        <v>82</v>
      </c>
      <c r="H31" s="109"/>
      <c r="I31" s="109"/>
      <c r="J31" s="109"/>
      <c r="K31" s="109"/>
      <c r="L31" s="109"/>
      <c r="M31" s="109"/>
      <c r="N31" s="109">
        <v>300000</v>
      </c>
      <c r="O31" s="85"/>
      <c r="P31" s="109"/>
      <c r="Q31" s="109"/>
      <c r="R31" s="109">
        <v>300000</v>
      </c>
      <c r="S31" s="85"/>
      <c r="T31" s="109">
        <v>400000</v>
      </c>
      <c r="U31" s="85"/>
      <c r="AB31" s="82"/>
    </row>
    <row r="32" spans="1:28" x14ac:dyDescent="0.25">
      <c r="A32" s="86">
        <v>51271</v>
      </c>
      <c r="B32" s="104" t="s">
        <v>130</v>
      </c>
      <c r="C32" s="108">
        <v>43</v>
      </c>
      <c r="D32" s="105" t="s">
        <v>108</v>
      </c>
      <c r="E32" s="91">
        <v>3234</v>
      </c>
      <c r="F32" s="92" t="s">
        <v>132</v>
      </c>
      <c r="H32" s="109"/>
      <c r="I32" s="109"/>
      <c r="J32" s="109"/>
      <c r="K32" s="109"/>
      <c r="L32" s="109"/>
      <c r="M32" s="109"/>
      <c r="N32" s="109">
        <v>1000000</v>
      </c>
      <c r="O32" s="85"/>
      <c r="P32" s="109"/>
      <c r="Q32" s="109"/>
      <c r="R32" s="109">
        <v>1000000</v>
      </c>
      <c r="S32" s="85"/>
      <c r="T32" s="109">
        <v>1000000</v>
      </c>
      <c r="U32" s="85"/>
      <c r="AB32" s="82"/>
    </row>
    <row r="33" spans="1:28" x14ac:dyDescent="0.25">
      <c r="A33" s="86">
        <v>51271</v>
      </c>
      <c r="B33" s="104" t="s">
        <v>130</v>
      </c>
      <c r="C33" s="108">
        <v>43</v>
      </c>
      <c r="D33" s="105" t="s">
        <v>108</v>
      </c>
      <c r="E33" s="91">
        <v>3235</v>
      </c>
      <c r="F33" s="92" t="s">
        <v>83</v>
      </c>
      <c r="H33" s="109"/>
      <c r="I33" s="109"/>
      <c r="J33" s="109"/>
      <c r="K33" s="109"/>
      <c r="L33" s="109"/>
      <c r="M33" s="109"/>
      <c r="N33" s="109">
        <v>500</v>
      </c>
      <c r="O33" s="85"/>
      <c r="P33" s="109"/>
      <c r="Q33" s="109"/>
      <c r="R33" s="109">
        <v>500</v>
      </c>
      <c r="S33" s="85"/>
      <c r="T33" s="109">
        <v>500</v>
      </c>
      <c r="U33" s="85"/>
      <c r="AB33" s="82"/>
    </row>
    <row r="34" spans="1:28" x14ac:dyDescent="0.25">
      <c r="A34" s="86">
        <v>51271</v>
      </c>
      <c r="B34" s="104" t="s">
        <v>130</v>
      </c>
      <c r="C34" s="108">
        <v>43</v>
      </c>
      <c r="D34" s="105" t="s">
        <v>108</v>
      </c>
      <c r="E34" s="91">
        <v>3236</v>
      </c>
      <c r="F34" s="92" t="s">
        <v>133</v>
      </c>
      <c r="H34" s="109"/>
      <c r="I34" s="109"/>
      <c r="J34" s="109"/>
      <c r="K34" s="109"/>
      <c r="L34" s="109"/>
      <c r="M34" s="109"/>
      <c r="N34" s="109">
        <v>50000</v>
      </c>
      <c r="O34" s="85"/>
      <c r="P34" s="109"/>
      <c r="Q34" s="109"/>
      <c r="R34" s="109">
        <v>50000</v>
      </c>
      <c r="S34" s="85"/>
      <c r="T34" s="109">
        <v>50000</v>
      </c>
      <c r="U34" s="85"/>
      <c r="AB34" s="82"/>
    </row>
    <row r="35" spans="1:28" x14ac:dyDescent="0.25">
      <c r="A35" s="86">
        <v>51271</v>
      </c>
      <c r="B35" s="104" t="s">
        <v>130</v>
      </c>
      <c r="C35" s="108">
        <v>43</v>
      </c>
      <c r="D35" s="105" t="s">
        <v>108</v>
      </c>
      <c r="E35" s="91">
        <v>3237</v>
      </c>
      <c r="F35" s="92" t="s">
        <v>84</v>
      </c>
      <c r="H35" s="109"/>
      <c r="I35" s="109"/>
      <c r="J35" s="109"/>
      <c r="K35" s="109"/>
      <c r="L35" s="109"/>
      <c r="M35" s="109"/>
      <c r="N35" s="109">
        <v>800000</v>
      </c>
      <c r="O35" s="85"/>
      <c r="P35" s="109"/>
      <c r="Q35" s="109"/>
      <c r="R35" s="109">
        <v>800000</v>
      </c>
      <c r="S35" s="85"/>
      <c r="T35" s="109">
        <v>800000</v>
      </c>
      <c r="U35" s="85"/>
      <c r="AB35" s="82"/>
    </row>
    <row r="36" spans="1:28" s="75" customFormat="1" x14ac:dyDescent="0.25">
      <c r="A36" s="86">
        <v>51271</v>
      </c>
      <c r="B36" s="104" t="s">
        <v>130</v>
      </c>
      <c r="C36" s="108">
        <v>43</v>
      </c>
      <c r="D36" s="105" t="s">
        <v>108</v>
      </c>
      <c r="E36" s="91">
        <v>3238</v>
      </c>
      <c r="F36" s="92" t="s">
        <v>85</v>
      </c>
      <c r="G36" s="102"/>
      <c r="H36" s="109"/>
      <c r="I36" s="109"/>
      <c r="J36" s="109"/>
      <c r="K36" s="109"/>
      <c r="L36" s="109"/>
      <c r="M36" s="109"/>
      <c r="N36" s="109">
        <v>55000</v>
      </c>
      <c r="O36" s="85"/>
      <c r="P36" s="109"/>
      <c r="Q36" s="109"/>
      <c r="R36" s="109">
        <v>55000</v>
      </c>
      <c r="S36" s="85"/>
      <c r="T36" s="109">
        <v>55000</v>
      </c>
      <c r="U36" s="85"/>
      <c r="V36" s="79"/>
      <c r="AB36" s="79"/>
    </row>
    <row r="37" spans="1:28" x14ac:dyDescent="0.25">
      <c r="A37" s="86">
        <v>51271</v>
      </c>
      <c r="B37" s="104" t="s">
        <v>130</v>
      </c>
      <c r="C37" s="108">
        <v>43</v>
      </c>
      <c r="D37" s="105" t="s">
        <v>108</v>
      </c>
      <c r="E37" s="91">
        <v>3239</v>
      </c>
      <c r="F37" s="92" t="s">
        <v>134</v>
      </c>
      <c r="H37" s="109"/>
      <c r="I37" s="109"/>
      <c r="J37" s="109"/>
      <c r="K37" s="109"/>
      <c r="L37" s="109"/>
      <c r="M37" s="109"/>
      <c r="N37" s="109">
        <v>30000</v>
      </c>
      <c r="O37" s="85"/>
      <c r="P37" s="109"/>
      <c r="Q37" s="109"/>
      <c r="R37" s="109">
        <v>30000</v>
      </c>
      <c r="S37" s="85"/>
      <c r="T37" s="109">
        <v>30000</v>
      </c>
      <c r="U37" s="85"/>
      <c r="AB37" s="82"/>
    </row>
    <row r="38" spans="1:28" s="75" customFormat="1" x14ac:dyDescent="0.25">
      <c r="A38" s="86">
        <v>51271</v>
      </c>
      <c r="B38" s="103" t="s">
        <v>130</v>
      </c>
      <c r="C38" s="110">
        <v>43</v>
      </c>
      <c r="D38" s="107"/>
      <c r="E38" s="93">
        <v>324</v>
      </c>
      <c r="F38" s="94"/>
      <c r="G38" s="64"/>
      <c r="H38" s="96">
        <f t="shared" ref="H38:U38" si="15">H39</f>
        <v>0</v>
      </c>
      <c r="I38" s="96">
        <f t="shared" si="15"/>
        <v>0</v>
      </c>
      <c r="J38" s="96">
        <f t="shared" si="15"/>
        <v>0</v>
      </c>
      <c r="K38" s="96">
        <f t="shared" si="15"/>
        <v>0</v>
      </c>
      <c r="L38" s="96">
        <f t="shared" si="15"/>
        <v>0</v>
      </c>
      <c r="M38" s="96">
        <f t="shared" si="15"/>
        <v>0</v>
      </c>
      <c r="N38" s="96">
        <f t="shared" si="15"/>
        <v>30000</v>
      </c>
      <c r="O38" s="96">
        <f t="shared" si="15"/>
        <v>0</v>
      </c>
      <c r="P38" s="96">
        <f t="shared" si="15"/>
        <v>0</v>
      </c>
      <c r="Q38" s="96">
        <f t="shared" si="15"/>
        <v>0</v>
      </c>
      <c r="R38" s="96">
        <f t="shared" si="15"/>
        <v>30000</v>
      </c>
      <c r="S38" s="96">
        <f t="shared" si="15"/>
        <v>0</v>
      </c>
      <c r="T38" s="96">
        <f t="shared" si="15"/>
        <v>30000</v>
      </c>
      <c r="U38" s="96">
        <f t="shared" si="15"/>
        <v>0</v>
      </c>
      <c r="V38" s="79"/>
      <c r="AB38" s="79"/>
    </row>
    <row r="39" spans="1:28" x14ac:dyDescent="0.25">
      <c r="A39" s="86">
        <v>51271</v>
      </c>
      <c r="B39" s="104" t="s">
        <v>130</v>
      </c>
      <c r="C39" s="108">
        <v>43</v>
      </c>
      <c r="D39" s="105" t="s">
        <v>108</v>
      </c>
      <c r="E39" s="91">
        <v>3241</v>
      </c>
      <c r="F39" s="92" t="s">
        <v>87</v>
      </c>
      <c r="H39" s="109"/>
      <c r="I39" s="109"/>
      <c r="J39" s="109"/>
      <c r="K39" s="109"/>
      <c r="L39" s="109"/>
      <c r="M39" s="109"/>
      <c r="N39" s="109">
        <v>30000</v>
      </c>
      <c r="O39" s="85"/>
      <c r="P39" s="109"/>
      <c r="Q39" s="109"/>
      <c r="R39" s="109">
        <v>30000</v>
      </c>
      <c r="S39" s="85"/>
      <c r="T39" s="109">
        <v>30000</v>
      </c>
      <c r="U39" s="85"/>
      <c r="AB39" s="82"/>
    </row>
    <row r="40" spans="1:28" x14ac:dyDescent="0.25">
      <c r="A40" s="86">
        <v>51271</v>
      </c>
      <c r="B40" s="103" t="s">
        <v>130</v>
      </c>
      <c r="C40" s="110">
        <v>43</v>
      </c>
      <c r="D40" s="107"/>
      <c r="E40" s="93">
        <v>329</v>
      </c>
      <c r="F40" s="94"/>
      <c r="G40" s="64"/>
      <c r="H40" s="96">
        <f t="shared" ref="H40:M40" si="16">H41</f>
        <v>0</v>
      </c>
      <c r="I40" s="96">
        <f t="shared" si="16"/>
        <v>0</v>
      </c>
      <c r="J40" s="96">
        <f t="shared" si="16"/>
        <v>0</v>
      </c>
      <c r="K40" s="96">
        <f t="shared" si="16"/>
        <v>0</v>
      </c>
      <c r="L40" s="96">
        <f t="shared" si="16"/>
        <v>0</v>
      </c>
      <c r="M40" s="96">
        <f t="shared" si="16"/>
        <v>0</v>
      </c>
      <c r="N40" s="96">
        <f>N41+N42+N43+N44+N45+N46+N47</f>
        <v>615000</v>
      </c>
      <c r="O40" s="96">
        <f t="shared" ref="O40:U40" si="17">O41+O42+O43+O44+O45+O46+O47</f>
        <v>0</v>
      </c>
      <c r="P40" s="96">
        <f t="shared" si="17"/>
        <v>0</v>
      </c>
      <c r="Q40" s="96">
        <f t="shared" si="17"/>
        <v>0</v>
      </c>
      <c r="R40" s="96">
        <f t="shared" si="17"/>
        <v>615000</v>
      </c>
      <c r="S40" s="96">
        <f t="shared" si="17"/>
        <v>0</v>
      </c>
      <c r="T40" s="96">
        <f t="shared" si="17"/>
        <v>615000</v>
      </c>
      <c r="U40" s="96">
        <f t="shared" si="17"/>
        <v>0</v>
      </c>
      <c r="AB40" s="82"/>
    </row>
    <row r="41" spans="1:28" ht="25.5" x14ac:dyDescent="0.25">
      <c r="A41" s="86">
        <v>51271</v>
      </c>
      <c r="B41" s="104" t="s">
        <v>130</v>
      </c>
      <c r="C41" s="108">
        <v>43</v>
      </c>
      <c r="D41" s="105" t="s">
        <v>108</v>
      </c>
      <c r="E41" s="91">
        <v>3291</v>
      </c>
      <c r="F41" s="92" t="s">
        <v>88</v>
      </c>
      <c r="H41" s="109"/>
      <c r="I41" s="109"/>
      <c r="J41" s="109"/>
      <c r="K41" s="109"/>
      <c r="L41" s="109"/>
      <c r="M41" s="109"/>
      <c r="N41" s="109">
        <v>320000</v>
      </c>
      <c r="O41" s="85"/>
      <c r="P41" s="109"/>
      <c r="Q41" s="109"/>
      <c r="R41" s="109">
        <v>320000</v>
      </c>
      <c r="S41" s="85"/>
      <c r="T41" s="109">
        <v>320000</v>
      </c>
      <c r="U41" s="85"/>
      <c r="AB41" s="82"/>
    </row>
    <row r="42" spans="1:28" x14ac:dyDescent="0.25">
      <c r="A42" s="86">
        <v>51271</v>
      </c>
      <c r="B42" s="104" t="s">
        <v>130</v>
      </c>
      <c r="C42" s="108">
        <v>43</v>
      </c>
      <c r="D42" s="105" t="s">
        <v>108</v>
      </c>
      <c r="E42" s="91">
        <v>3292</v>
      </c>
      <c r="F42" s="92" t="s">
        <v>89</v>
      </c>
      <c r="H42" s="109"/>
      <c r="I42" s="109"/>
      <c r="J42" s="109"/>
      <c r="K42" s="109"/>
      <c r="L42" s="109"/>
      <c r="M42" s="109"/>
      <c r="N42" s="109">
        <v>45000</v>
      </c>
      <c r="O42" s="85"/>
      <c r="P42" s="109"/>
      <c r="Q42" s="109"/>
      <c r="R42" s="109">
        <v>45000</v>
      </c>
      <c r="S42" s="85"/>
      <c r="T42" s="109">
        <v>45000</v>
      </c>
      <c r="U42" s="85"/>
      <c r="AB42" s="82"/>
    </row>
    <row r="43" spans="1:28" x14ac:dyDescent="0.25">
      <c r="A43" s="86">
        <v>51271</v>
      </c>
      <c r="B43" s="104" t="s">
        <v>130</v>
      </c>
      <c r="C43" s="108">
        <v>43</v>
      </c>
      <c r="D43" s="105" t="s">
        <v>108</v>
      </c>
      <c r="E43" s="91">
        <v>3293</v>
      </c>
      <c r="F43" s="92" t="s">
        <v>90</v>
      </c>
      <c r="H43" s="109"/>
      <c r="I43" s="109"/>
      <c r="J43" s="109"/>
      <c r="K43" s="109"/>
      <c r="L43" s="109"/>
      <c r="M43" s="109"/>
      <c r="N43" s="109">
        <v>100000</v>
      </c>
      <c r="O43" s="85"/>
      <c r="P43" s="109"/>
      <c r="Q43" s="109"/>
      <c r="R43" s="109">
        <v>100000</v>
      </c>
      <c r="S43" s="85"/>
      <c r="T43" s="109">
        <v>100000</v>
      </c>
      <c r="U43" s="85"/>
      <c r="AB43" s="82"/>
    </row>
    <row r="44" spans="1:28" x14ac:dyDescent="0.25">
      <c r="A44" s="86">
        <v>51271</v>
      </c>
      <c r="B44" s="104" t="s">
        <v>130</v>
      </c>
      <c r="C44" s="108">
        <v>43</v>
      </c>
      <c r="D44" s="105" t="s">
        <v>108</v>
      </c>
      <c r="E44" s="91">
        <v>3294</v>
      </c>
      <c r="F44" s="92" t="s">
        <v>91</v>
      </c>
      <c r="H44" s="109"/>
      <c r="I44" s="109"/>
      <c r="J44" s="109"/>
      <c r="K44" s="109"/>
      <c r="L44" s="109"/>
      <c r="M44" s="109"/>
      <c r="N44" s="109">
        <v>90000</v>
      </c>
      <c r="O44" s="85"/>
      <c r="P44" s="109"/>
      <c r="Q44" s="109"/>
      <c r="R44" s="109">
        <v>90000</v>
      </c>
      <c r="S44" s="85"/>
      <c r="T44" s="109">
        <v>90000</v>
      </c>
      <c r="U44" s="85"/>
      <c r="AB44" s="82"/>
    </row>
    <row r="45" spans="1:28" x14ac:dyDescent="0.25">
      <c r="A45" s="86">
        <v>51271</v>
      </c>
      <c r="B45" s="104" t="s">
        <v>130</v>
      </c>
      <c r="C45" s="108">
        <v>43</v>
      </c>
      <c r="D45" s="105" t="s">
        <v>108</v>
      </c>
      <c r="E45" s="91">
        <v>3295</v>
      </c>
      <c r="F45" s="92" t="s">
        <v>92</v>
      </c>
      <c r="H45" s="109"/>
      <c r="I45" s="109"/>
      <c r="J45" s="109"/>
      <c r="K45" s="109"/>
      <c r="L45" s="109"/>
      <c r="M45" s="109"/>
      <c r="N45" s="109">
        <v>30000</v>
      </c>
      <c r="O45" s="85"/>
      <c r="P45" s="109"/>
      <c r="Q45" s="109"/>
      <c r="R45" s="109">
        <v>30000</v>
      </c>
      <c r="S45" s="85"/>
      <c r="T45" s="109">
        <v>30000</v>
      </c>
      <c r="U45" s="85"/>
      <c r="AB45" s="82"/>
    </row>
    <row r="46" spans="1:28" x14ac:dyDescent="0.25">
      <c r="A46" s="86">
        <v>51271</v>
      </c>
      <c r="B46" s="104" t="s">
        <v>130</v>
      </c>
      <c r="C46" s="108">
        <v>43</v>
      </c>
      <c r="D46" s="105" t="s">
        <v>108</v>
      </c>
      <c r="E46" s="91">
        <v>3296</v>
      </c>
      <c r="F46" s="92" t="s">
        <v>104</v>
      </c>
      <c r="H46" s="109"/>
      <c r="I46" s="109"/>
      <c r="J46" s="109"/>
      <c r="K46" s="109"/>
      <c r="L46" s="109"/>
      <c r="M46" s="109"/>
      <c r="N46" s="109">
        <v>20000</v>
      </c>
      <c r="O46" s="85"/>
      <c r="P46" s="109"/>
      <c r="Q46" s="109"/>
      <c r="R46" s="109">
        <v>20000</v>
      </c>
      <c r="S46" s="85"/>
      <c r="T46" s="109">
        <v>20000</v>
      </c>
      <c r="U46" s="85"/>
      <c r="AB46" s="82"/>
    </row>
    <row r="47" spans="1:28" s="75" customFormat="1" x14ac:dyDescent="0.25">
      <c r="A47" s="86">
        <v>51271</v>
      </c>
      <c r="B47" s="104" t="s">
        <v>130</v>
      </c>
      <c r="C47" s="108">
        <v>43</v>
      </c>
      <c r="D47" s="105" t="s">
        <v>108</v>
      </c>
      <c r="E47" s="91">
        <v>3299</v>
      </c>
      <c r="F47" s="92" t="s">
        <v>93</v>
      </c>
      <c r="G47" s="102"/>
      <c r="H47" s="109"/>
      <c r="I47" s="109"/>
      <c r="J47" s="109"/>
      <c r="K47" s="109"/>
      <c r="L47" s="109"/>
      <c r="M47" s="109"/>
      <c r="N47" s="109">
        <v>10000</v>
      </c>
      <c r="O47" s="85"/>
      <c r="P47" s="109"/>
      <c r="Q47" s="109"/>
      <c r="R47" s="109">
        <v>10000</v>
      </c>
      <c r="S47" s="85"/>
      <c r="T47" s="109">
        <v>10000</v>
      </c>
      <c r="U47" s="85"/>
      <c r="V47" s="79"/>
      <c r="AB47" s="79"/>
    </row>
    <row r="48" spans="1:28" x14ac:dyDescent="0.25">
      <c r="A48" s="86">
        <v>51271</v>
      </c>
      <c r="B48" s="106" t="s">
        <v>130</v>
      </c>
      <c r="C48" s="76">
        <v>43</v>
      </c>
      <c r="D48" s="106"/>
      <c r="E48" s="77">
        <v>34</v>
      </c>
      <c r="F48" s="78"/>
      <c r="G48" s="78"/>
      <c r="H48" s="101">
        <f t="shared" ref="H48:U49" si="18">H49</f>
        <v>0</v>
      </c>
      <c r="I48" s="101">
        <f t="shared" si="18"/>
        <v>0</v>
      </c>
      <c r="J48" s="101">
        <f t="shared" si="18"/>
        <v>0</v>
      </c>
      <c r="K48" s="101">
        <f t="shared" si="18"/>
        <v>0</v>
      </c>
      <c r="L48" s="101">
        <f t="shared" si="18"/>
        <v>0</v>
      </c>
      <c r="M48" s="101">
        <f t="shared" si="18"/>
        <v>0</v>
      </c>
      <c r="N48" s="101">
        <f>N49+N51</f>
        <v>626000</v>
      </c>
      <c r="O48" s="101">
        <f t="shared" ref="O48:U48" si="19">O49+O51</f>
        <v>0</v>
      </c>
      <c r="P48" s="101">
        <f t="shared" si="19"/>
        <v>0</v>
      </c>
      <c r="Q48" s="101">
        <f t="shared" si="19"/>
        <v>0</v>
      </c>
      <c r="R48" s="101">
        <f t="shared" si="19"/>
        <v>526000</v>
      </c>
      <c r="S48" s="101">
        <f t="shared" si="19"/>
        <v>0</v>
      </c>
      <c r="T48" s="101">
        <f t="shared" si="19"/>
        <v>426000</v>
      </c>
      <c r="U48" s="101">
        <f t="shared" si="19"/>
        <v>0</v>
      </c>
      <c r="AB48" s="82"/>
    </row>
    <row r="49" spans="1:28" s="75" customFormat="1" x14ac:dyDescent="0.25">
      <c r="A49" s="86">
        <v>51271</v>
      </c>
      <c r="B49" s="103" t="s">
        <v>130</v>
      </c>
      <c r="C49" s="110">
        <v>43</v>
      </c>
      <c r="D49" s="107"/>
      <c r="E49" s="93">
        <v>342</v>
      </c>
      <c r="F49" s="94"/>
      <c r="G49" s="64"/>
      <c r="H49" s="96">
        <f t="shared" si="18"/>
        <v>0</v>
      </c>
      <c r="I49" s="96">
        <f t="shared" si="18"/>
        <v>0</v>
      </c>
      <c r="J49" s="96">
        <f t="shared" si="18"/>
        <v>0</v>
      </c>
      <c r="K49" s="96">
        <f t="shared" si="18"/>
        <v>0</v>
      </c>
      <c r="L49" s="96">
        <f t="shared" si="18"/>
        <v>0</v>
      </c>
      <c r="M49" s="96">
        <f t="shared" si="18"/>
        <v>0</v>
      </c>
      <c r="N49" s="96">
        <f t="shared" si="18"/>
        <v>100000</v>
      </c>
      <c r="O49" s="96">
        <f t="shared" si="18"/>
        <v>0</v>
      </c>
      <c r="P49" s="96">
        <f t="shared" si="18"/>
        <v>0</v>
      </c>
      <c r="Q49" s="96">
        <f t="shared" si="18"/>
        <v>0</v>
      </c>
      <c r="R49" s="96">
        <f t="shared" si="18"/>
        <v>100000</v>
      </c>
      <c r="S49" s="96">
        <f t="shared" si="18"/>
        <v>0</v>
      </c>
      <c r="T49" s="96">
        <f t="shared" si="18"/>
        <v>100000</v>
      </c>
      <c r="U49" s="96">
        <f t="shared" si="18"/>
        <v>0</v>
      </c>
      <c r="V49" s="79"/>
      <c r="AB49" s="79"/>
    </row>
    <row r="50" spans="1:28" ht="25.5" x14ac:dyDescent="0.25">
      <c r="A50" s="86">
        <v>51271</v>
      </c>
      <c r="B50" s="104" t="s">
        <v>130</v>
      </c>
      <c r="C50" s="108">
        <v>43</v>
      </c>
      <c r="D50" s="105" t="s">
        <v>108</v>
      </c>
      <c r="E50" s="91">
        <v>3423</v>
      </c>
      <c r="F50" s="92" t="s">
        <v>128</v>
      </c>
      <c r="H50" s="109"/>
      <c r="I50" s="109"/>
      <c r="J50" s="109"/>
      <c r="K50" s="109"/>
      <c r="L50" s="109"/>
      <c r="M50" s="109"/>
      <c r="N50" s="109">
        <v>100000</v>
      </c>
      <c r="O50" s="85"/>
      <c r="P50" s="109"/>
      <c r="Q50" s="109"/>
      <c r="R50" s="109">
        <v>100000</v>
      </c>
      <c r="S50" s="85"/>
      <c r="T50" s="109">
        <v>100000</v>
      </c>
      <c r="U50" s="85"/>
      <c r="AB50" s="82"/>
    </row>
    <row r="51" spans="1:28" x14ac:dyDescent="0.25">
      <c r="A51" s="86">
        <v>51271</v>
      </c>
      <c r="B51" s="103" t="s">
        <v>130</v>
      </c>
      <c r="C51" s="110">
        <v>43</v>
      </c>
      <c r="D51" s="107"/>
      <c r="E51" s="93">
        <v>343</v>
      </c>
      <c r="F51" s="94"/>
      <c r="G51" s="64"/>
      <c r="H51" s="96">
        <f t="shared" ref="H51:M51" si="20">H52</f>
        <v>0</v>
      </c>
      <c r="I51" s="96">
        <f t="shared" si="20"/>
        <v>0</v>
      </c>
      <c r="J51" s="96">
        <f t="shared" si="20"/>
        <v>0</v>
      </c>
      <c r="K51" s="96">
        <f t="shared" si="20"/>
        <v>0</v>
      </c>
      <c r="L51" s="96">
        <f t="shared" si="20"/>
        <v>0</v>
      </c>
      <c r="M51" s="96">
        <f t="shared" si="20"/>
        <v>0</v>
      </c>
      <c r="N51" s="96">
        <f>N52+N53+N54+N55</f>
        <v>526000</v>
      </c>
      <c r="O51" s="96">
        <f t="shared" ref="O51:U51" si="21">O52+O53+O54+O55</f>
        <v>0</v>
      </c>
      <c r="P51" s="96">
        <f t="shared" si="21"/>
        <v>0</v>
      </c>
      <c r="Q51" s="96">
        <f t="shared" si="21"/>
        <v>0</v>
      </c>
      <c r="R51" s="96">
        <f t="shared" si="21"/>
        <v>426000</v>
      </c>
      <c r="S51" s="96">
        <f t="shared" si="21"/>
        <v>0</v>
      </c>
      <c r="T51" s="96">
        <f t="shared" si="21"/>
        <v>326000</v>
      </c>
      <c r="U51" s="96">
        <f t="shared" si="21"/>
        <v>0</v>
      </c>
      <c r="AB51" s="82"/>
    </row>
    <row r="52" spans="1:28" x14ac:dyDescent="0.25">
      <c r="A52" s="86">
        <v>51271</v>
      </c>
      <c r="B52" s="104" t="s">
        <v>130</v>
      </c>
      <c r="C52" s="108">
        <v>43</v>
      </c>
      <c r="D52" s="105" t="s">
        <v>108</v>
      </c>
      <c r="E52" s="91">
        <v>3431</v>
      </c>
      <c r="F52" s="92" t="s">
        <v>94</v>
      </c>
      <c r="H52" s="109"/>
      <c r="I52" s="109"/>
      <c r="J52" s="109"/>
      <c r="K52" s="109"/>
      <c r="L52" s="109"/>
      <c r="M52" s="109"/>
      <c r="N52" s="109">
        <v>20000</v>
      </c>
      <c r="O52" s="85"/>
      <c r="P52" s="109"/>
      <c r="Q52" s="109"/>
      <c r="R52" s="109">
        <v>20000</v>
      </c>
      <c r="S52" s="85"/>
      <c r="T52" s="109">
        <v>20000</v>
      </c>
      <c r="U52" s="85"/>
      <c r="AB52" s="82"/>
    </row>
    <row r="53" spans="1:28" ht="25.5" x14ac:dyDescent="0.25">
      <c r="A53" s="86">
        <v>51271</v>
      </c>
      <c r="B53" s="104" t="s">
        <v>130</v>
      </c>
      <c r="C53" s="108">
        <v>43</v>
      </c>
      <c r="D53" s="105" t="s">
        <v>108</v>
      </c>
      <c r="E53" s="91">
        <v>3432</v>
      </c>
      <c r="F53" s="92" t="s">
        <v>118</v>
      </c>
      <c r="H53" s="109"/>
      <c r="I53" s="109"/>
      <c r="J53" s="109"/>
      <c r="K53" s="109"/>
      <c r="L53" s="109"/>
      <c r="M53" s="109"/>
      <c r="N53" s="109">
        <v>500000</v>
      </c>
      <c r="O53" s="85"/>
      <c r="P53" s="109"/>
      <c r="Q53" s="109"/>
      <c r="R53" s="109">
        <v>400000</v>
      </c>
      <c r="S53" s="85"/>
      <c r="T53" s="109">
        <v>300000</v>
      </c>
      <c r="U53" s="85"/>
      <c r="AB53" s="82"/>
    </row>
    <row r="54" spans="1:28" x14ac:dyDescent="0.25">
      <c r="A54" s="86">
        <v>51271</v>
      </c>
      <c r="B54" s="104" t="s">
        <v>130</v>
      </c>
      <c r="C54" s="108">
        <v>43</v>
      </c>
      <c r="D54" s="105" t="s">
        <v>108</v>
      </c>
      <c r="E54" s="91">
        <v>3433</v>
      </c>
      <c r="F54" s="92" t="s">
        <v>95</v>
      </c>
      <c r="H54" s="109"/>
      <c r="I54" s="109"/>
      <c r="J54" s="109"/>
      <c r="K54" s="109"/>
      <c r="L54" s="109"/>
      <c r="M54" s="109"/>
      <c r="N54" s="109">
        <v>1000</v>
      </c>
      <c r="O54" s="85"/>
      <c r="P54" s="109"/>
      <c r="Q54" s="109"/>
      <c r="R54" s="109">
        <v>1000</v>
      </c>
      <c r="S54" s="85"/>
      <c r="T54" s="109">
        <v>1000</v>
      </c>
      <c r="U54" s="85"/>
      <c r="AB54" s="82"/>
    </row>
    <row r="55" spans="1:28" s="75" customFormat="1" x14ac:dyDescent="0.25">
      <c r="A55" s="86">
        <v>51271</v>
      </c>
      <c r="B55" s="104" t="s">
        <v>130</v>
      </c>
      <c r="C55" s="108">
        <v>43</v>
      </c>
      <c r="D55" s="105" t="s">
        <v>108</v>
      </c>
      <c r="E55" s="91">
        <v>3434</v>
      </c>
      <c r="F55" s="92" t="s">
        <v>96</v>
      </c>
      <c r="G55" s="102"/>
      <c r="H55" s="109"/>
      <c r="I55" s="109"/>
      <c r="J55" s="109"/>
      <c r="K55" s="109"/>
      <c r="L55" s="109"/>
      <c r="M55" s="109"/>
      <c r="N55" s="109">
        <v>5000</v>
      </c>
      <c r="O55" s="85"/>
      <c r="P55" s="109"/>
      <c r="Q55" s="109"/>
      <c r="R55" s="109">
        <v>5000</v>
      </c>
      <c r="S55" s="85"/>
      <c r="T55" s="109">
        <v>5000</v>
      </c>
      <c r="U55" s="85"/>
      <c r="V55" s="79"/>
      <c r="AB55" s="79"/>
    </row>
    <row r="56" spans="1:28" x14ac:dyDescent="0.25">
      <c r="A56" s="86">
        <v>51271</v>
      </c>
      <c r="B56" s="106" t="s">
        <v>130</v>
      </c>
      <c r="C56" s="76">
        <v>43</v>
      </c>
      <c r="D56" s="106"/>
      <c r="E56" s="77">
        <v>38</v>
      </c>
      <c r="F56" s="78"/>
      <c r="G56" s="78"/>
      <c r="H56" s="101">
        <f t="shared" ref="H56:U57" si="22">H57</f>
        <v>0</v>
      </c>
      <c r="I56" s="101">
        <f t="shared" si="22"/>
        <v>0</v>
      </c>
      <c r="J56" s="101">
        <f t="shared" si="22"/>
        <v>0</v>
      </c>
      <c r="K56" s="101">
        <f t="shared" si="22"/>
        <v>0</v>
      </c>
      <c r="L56" s="101">
        <f t="shared" si="22"/>
        <v>0</v>
      </c>
      <c r="M56" s="101">
        <f t="shared" si="22"/>
        <v>0</v>
      </c>
      <c r="N56" s="101">
        <f t="shared" si="22"/>
        <v>4500</v>
      </c>
      <c r="O56" s="101">
        <f t="shared" si="22"/>
        <v>0</v>
      </c>
      <c r="P56" s="101">
        <f t="shared" si="22"/>
        <v>0</v>
      </c>
      <c r="Q56" s="101">
        <f t="shared" si="22"/>
        <v>0</v>
      </c>
      <c r="R56" s="101">
        <f t="shared" si="22"/>
        <v>4500</v>
      </c>
      <c r="S56" s="101">
        <f t="shared" si="22"/>
        <v>0</v>
      </c>
      <c r="T56" s="101">
        <f t="shared" si="22"/>
        <v>4500</v>
      </c>
      <c r="U56" s="101">
        <f t="shared" si="22"/>
        <v>0</v>
      </c>
      <c r="AB56" s="82"/>
    </row>
    <row r="57" spans="1:28" x14ac:dyDescent="0.25">
      <c r="A57" s="86">
        <v>51271</v>
      </c>
      <c r="B57" s="103" t="s">
        <v>130</v>
      </c>
      <c r="C57" s="110">
        <v>43</v>
      </c>
      <c r="D57" s="107"/>
      <c r="E57" s="93">
        <v>383</v>
      </c>
      <c r="F57" s="94"/>
      <c r="G57" s="64"/>
      <c r="H57" s="96">
        <f t="shared" si="22"/>
        <v>0</v>
      </c>
      <c r="I57" s="96">
        <f t="shared" si="22"/>
        <v>0</v>
      </c>
      <c r="J57" s="96">
        <f t="shared" si="22"/>
        <v>0</v>
      </c>
      <c r="K57" s="96">
        <f t="shared" si="22"/>
        <v>0</v>
      </c>
      <c r="L57" s="96">
        <f t="shared" si="22"/>
        <v>0</v>
      </c>
      <c r="M57" s="96">
        <f t="shared" si="22"/>
        <v>0</v>
      </c>
      <c r="N57" s="96">
        <f>N58+N59+N60+N61+N62</f>
        <v>4500</v>
      </c>
      <c r="O57" s="96">
        <f t="shared" ref="O57:U57" si="23">O58+O59+O60+O61+O62</f>
        <v>0</v>
      </c>
      <c r="P57" s="96">
        <f t="shared" si="23"/>
        <v>0</v>
      </c>
      <c r="Q57" s="96">
        <f t="shared" si="23"/>
        <v>0</v>
      </c>
      <c r="R57" s="96">
        <f t="shared" si="23"/>
        <v>4500</v>
      </c>
      <c r="S57" s="96">
        <f t="shared" si="23"/>
        <v>0</v>
      </c>
      <c r="T57" s="96">
        <f t="shared" si="23"/>
        <v>4500</v>
      </c>
      <c r="U57" s="96">
        <f t="shared" si="23"/>
        <v>0</v>
      </c>
      <c r="AB57" s="82"/>
    </row>
    <row r="58" spans="1:28" x14ac:dyDescent="0.25">
      <c r="A58" s="86">
        <v>51271</v>
      </c>
      <c r="B58" s="104" t="s">
        <v>130</v>
      </c>
      <c r="C58" s="108">
        <v>43</v>
      </c>
      <c r="D58" s="105" t="s">
        <v>108</v>
      </c>
      <c r="E58" s="91">
        <v>3831</v>
      </c>
      <c r="F58" s="92" t="s">
        <v>105</v>
      </c>
      <c r="H58" s="109"/>
      <c r="I58" s="109"/>
      <c r="J58" s="109"/>
      <c r="K58" s="109"/>
      <c r="L58" s="109"/>
      <c r="M58" s="109"/>
      <c r="N58" s="109">
        <v>1000</v>
      </c>
      <c r="O58" s="85"/>
      <c r="P58" s="109"/>
      <c r="Q58" s="109"/>
      <c r="R58" s="109">
        <v>1000</v>
      </c>
      <c r="S58" s="85"/>
      <c r="T58" s="109">
        <v>1000</v>
      </c>
      <c r="U58" s="85"/>
      <c r="AB58" s="82"/>
    </row>
    <row r="59" spans="1:28" x14ac:dyDescent="0.25">
      <c r="A59" s="86">
        <v>51271</v>
      </c>
      <c r="B59" s="104" t="s">
        <v>130</v>
      </c>
      <c r="C59" s="108">
        <v>43</v>
      </c>
      <c r="D59" s="105" t="s">
        <v>108</v>
      </c>
      <c r="E59" s="91">
        <v>3832</v>
      </c>
      <c r="F59" s="92" t="s">
        <v>135</v>
      </c>
      <c r="H59" s="109"/>
      <c r="I59" s="109"/>
      <c r="J59" s="109"/>
      <c r="K59" s="109"/>
      <c r="L59" s="109"/>
      <c r="M59" s="109"/>
      <c r="N59" s="109">
        <v>1000</v>
      </c>
      <c r="O59" s="85"/>
      <c r="P59" s="109"/>
      <c r="Q59" s="109"/>
      <c r="R59" s="109">
        <v>1000</v>
      </c>
      <c r="S59" s="85"/>
      <c r="T59" s="109">
        <v>1000</v>
      </c>
      <c r="U59" s="85"/>
      <c r="AB59" s="82"/>
    </row>
    <row r="60" spans="1:28" x14ac:dyDescent="0.25">
      <c r="A60" s="86">
        <v>51271</v>
      </c>
      <c r="B60" s="104" t="s">
        <v>130</v>
      </c>
      <c r="C60" s="108">
        <v>43</v>
      </c>
      <c r="D60" s="105" t="s">
        <v>108</v>
      </c>
      <c r="E60" s="91">
        <v>3833</v>
      </c>
      <c r="F60" s="92" t="s">
        <v>115</v>
      </c>
      <c r="H60" s="109"/>
      <c r="I60" s="109"/>
      <c r="J60" s="109"/>
      <c r="K60" s="109"/>
      <c r="L60" s="109"/>
      <c r="M60" s="109"/>
      <c r="N60" s="109">
        <v>1000</v>
      </c>
      <c r="O60" s="85"/>
      <c r="P60" s="109"/>
      <c r="Q60" s="109"/>
      <c r="R60" s="109">
        <v>1000</v>
      </c>
      <c r="S60" s="85"/>
      <c r="T60" s="109">
        <v>1000</v>
      </c>
      <c r="U60" s="85"/>
      <c r="AB60" s="82"/>
    </row>
    <row r="61" spans="1:28" x14ac:dyDescent="0.25">
      <c r="A61" s="86">
        <v>51271</v>
      </c>
      <c r="B61" s="104" t="s">
        <v>130</v>
      </c>
      <c r="C61" s="108">
        <v>43</v>
      </c>
      <c r="D61" s="105" t="s">
        <v>108</v>
      </c>
      <c r="E61" s="91">
        <v>3834</v>
      </c>
      <c r="F61" s="92" t="s">
        <v>119</v>
      </c>
      <c r="H61" s="109"/>
      <c r="I61" s="109"/>
      <c r="J61" s="109"/>
      <c r="K61" s="109"/>
      <c r="L61" s="109"/>
      <c r="M61" s="109"/>
      <c r="N61" s="109">
        <v>1000</v>
      </c>
      <c r="O61" s="85"/>
      <c r="P61" s="109"/>
      <c r="Q61" s="109"/>
      <c r="R61" s="109">
        <v>1000</v>
      </c>
      <c r="S61" s="85"/>
      <c r="T61" s="109">
        <v>1000</v>
      </c>
      <c r="U61" s="85"/>
      <c r="AB61" s="82"/>
    </row>
    <row r="62" spans="1:28" s="75" customFormat="1" x14ac:dyDescent="0.25">
      <c r="A62" s="86">
        <v>51271</v>
      </c>
      <c r="B62" s="104" t="s">
        <v>130</v>
      </c>
      <c r="C62" s="108">
        <v>43</v>
      </c>
      <c r="D62" s="105" t="s">
        <v>108</v>
      </c>
      <c r="E62" s="91">
        <v>3835</v>
      </c>
      <c r="F62" s="92" t="s">
        <v>106</v>
      </c>
      <c r="G62" s="102"/>
      <c r="H62" s="109"/>
      <c r="I62" s="109"/>
      <c r="J62" s="109"/>
      <c r="K62" s="109"/>
      <c r="L62" s="109"/>
      <c r="M62" s="109"/>
      <c r="N62" s="109">
        <v>500</v>
      </c>
      <c r="O62" s="85"/>
      <c r="P62" s="109"/>
      <c r="Q62" s="109"/>
      <c r="R62" s="109">
        <v>500</v>
      </c>
      <c r="S62" s="85"/>
      <c r="T62" s="109">
        <v>500</v>
      </c>
      <c r="U62" s="85"/>
      <c r="V62" s="79"/>
      <c r="AB62" s="79"/>
    </row>
    <row r="63" spans="1:28" x14ac:dyDescent="0.25">
      <c r="A63" s="86">
        <v>51271</v>
      </c>
      <c r="B63" s="106" t="s">
        <v>130</v>
      </c>
      <c r="C63" s="76">
        <v>43</v>
      </c>
      <c r="D63" s="106"/>
      <c r="E63" s="77">
        <v>42</v>
      </c>
      <c r="F63" s="78"/>
      <c r="G63" s="78"/>
      <c r="H63" s="101">
        <f t="shared" ref="H63:M64" si="24">H64</f>
        <v>0</v>
      </c>
      <c r="I63" s="101">
        <f t="shared" si="24"/>
        <v>0</v>
      </c>
      <c r="J63" s="101">
        <f t="shared" si="24"/>
        <v>0</v>
      </c>
      <c r="K63" s="101">
        <f t="shared" si="24"/>
        <v>0</v>
      </c>
      <c r="L63" s="101">
        <f t="shared" si="24"/>
        <v>0</v>
      </c>
      <c r="M63" s="101">
        <f t="shared" si="24"/>
        <v>0</v>
      </c>
      <c r="N63" s="101">
        <f>N64+N71+N73+N75</f>
        <v>545500</v>
      </c>
      <c r="O63" s="101">
        <f t="shared" ref="O63:U63" si="25">O64+O71+O73+O75</f>
        <v>0</v>
      </c>
      <c r="P63" s="101">
        <f t="shared" si="25"/>
        <v>0</v>
      </c>
      <c r="Q63" s="101">
        <f t="shared" si="25"/>
        <v>0</v>
      </c>
      <c r="R63" s="101">
        <f t="shared" si="25"/>
        <v>400500</v>
      </c>
      <c r="S63" s="101">
        <f t="shared" si="25"/>
        <v>0</v>
      </c>
      <c r="T63" s="101">
        <f t="shared" si="25"/>
        <v>350500</v>
      </c>
      <c r="U63" s="101">
        <f t="shared" si="25"/>
        <v>0</v>
      </c>
      <c r="AB63" s="82"/>
    </row>
    <row r="64" spans="1:28" x14ac:dyDescent="0.25">
      <c r="A64" s="86">
        <v>51271</v>
      </c>
      <c r="B64" s="103" t="s">
        <v>130</v>
      </c>
      <c r="C64" s="110">
        <v>43</v>
      </c>
      <c r="D64" s="107"/>
      <c r="E64" s="93">
        <v>422</v>
      </c>
      <c r="F64" s="94"/>
      <c r="G64" s="64"/>
      <c r="H64" s="96">
        <f t="shared" si="24"/>
        <v>0</v>
      </c>
      <c r="I64" s="96">
        <f t="shared" si="24"/>
        <v>0</v>
      </c>
      <c r="J64" s="96">
        <f t="shared" si="24"/>
        <v>0</v>
      </c>
      <c r="K64" s="96">
        <f t="shared" si="24"/>
        <v>0</v>
      </c>
      <c r="L64" s="96">
        <f t="shared" si="24"/>
        <v>0</v>
      </c>
      <c r="M64" s="96">
        <f t="shared" si="24"/>
        <v>0</v>
      </c>
      <c r="N64" s="96">
        <f>N65+N66+N67+N68+N69+N70</f>
        <v>305000</v>
      </c>
      <c r="O64" s="96">
        <f t="shared" ref="O64:U64" si="26">O65+O66+O67+O68+O69+O70</f>
        <v>0</v>
      </c>
      <c r="P64" s="96">
        <f t="shared" si="26"/>
        <v>0</v>
      </c>
      <c r="Q64" s="96">
        <f t="shared" si="26"/>
        <v>0</v>
      </c>
      <c r="R64" s="96">
        <f t="shared" si="26"/>
        <v>210000</v>
      </c>
      <c r="S64" s="96">
        <f t="shared" si="26"/>
        <v>0</v>
      </c>
      <c r="T64" s="96">
        <f t="shared" si="26"/>
        <v>210000</v>
      </c>
      <c r="U64" s="96">
        <f t="shared" si="26"/>
        <v>0</v>
      </c>
      <c r="AB64" s="82"/>
    </row>
    <row r="65" spans="1:28" x14ac:dyDescent="0.25">
      <c r="A65" s="86">
        <v>51271</v>
      </c>
      <c r="B65" s="104" t="s">
        <v>130</v>
      </c>
      <c r="C65" s="108">
        <v>43</v>
      </c>
      <c r="D65" s="105" t="s">
        <v>108</v>
      </c>
      <c r="E65" s="91">
        <v>4221</v>
      </c>
      <c r="F65" s="92" t="s">
        <v>97</v>
      </c>
      <c r="H65" s="109"/>
      <c r="I65" s="109"/>
      <c r="J65" s="109"/>
      <c r="K65" s="109"/>
      <c r="L65" s="109"/>
      <c r="M65" s="109"/>
      <c r="N65" s="109">
        <v>10000</v>
      </c>
      <c r="O65" s="85"/>
      <c r="P65" s="109"/>
      <c r="Q65" s="109"/>
      <c r="R65" s="109">
        <v>15000</v>
      </c>
      <c r="S65" s="85"/>
      <c r="T65" s="109">
        <v>15000</v>
      </c>
      <c r="U65" s="85"/>
      <c r="AB65" s="82"/>
    </row>
    <row r="66" spans="1:28" x14ac:dyDescent="0.25">
      <c r="A66" s="86">
        <v>51271</v>
      </c>
      <c r="B66" s="104" t="s">
        <v>130</v>
      </c>
      <c r="C66" s="108">
        <v>43</v>
      </c>
      <c r="D66" s="105" t="s">
        <v>108</v>
      </c>
      <c r="E66" s="91">
        <v>4222</v>
      </c>
      <c r="F66" s="92" t="s">
        <v>136</v>
      </c>
      <c r="H66" s="109"/>
      <c r="I66" s="109"/>
      <c r="J66" s="109"/>
      <c r="K66" s="109"/>
      <c r="L66" s="109"/>
      <c r="M66" s="109"/>
      <c r="N66" s="109">
        <v>150000</v>
      </c>
      <c r="O66" s="85"/>
      <c r="P66" s="109"/>
      <c r="Q66" s="109"/>
      <c r="R66" s="109">
        <v>50000</v>
      </c>
      <c r="S66" s="85"/>
      <c r="T66" s="109">
        <v>50000</v>
      </c>
      <c r="U66" s="85"/>
      <c r="AB66" s="82"/>
    </row>
    <row r="67" spans="1:28" x14ac:dyDescent="0.25">
      <c r="A67" s="86">
        <v>51271</v>
      </c>
      <c r="B67" s="104" t="s">
        <v>130</v>
      </c>
      <c r="C67" s="108">
        <v>43</v>
      </c>
      <c r="D67" s="105" t="s">
        <v>108</v>
      </c>
      <c r="E67" s="91">
        <v>4223</v>
      </c>
      <c r="F67" s="92" t="s">
        <v>98</v>
      </c>
      <c r="H67" s="109"/>
      <c r="I67" s="109"/>
      <c r="J67" s="109"/>
      <c r="K67" s="109"/>
      <c r="L67" s="109"/>
      <c r="M67" s="109"/>
      <c r="N67" s="109">
        <v>50000</v>
      </c>
      <c r="O67" s="85"/>
      <c r="P67" s="109"/>
      <c r="Q67" s="109"/>
      <c r="R67" s="109">
        <v>50000</v>
      </c>
      <c r="S67" s="85"/>
      <c r="T67" s="109">
        <v>50000</v>
      </c>
      <c r="U67" s="85"/>
      <c r="AB67" s="82"/>
    </row>
    <row r="68" spans="1:28" x14ac:dyDescent="0.25">
      <c r="A68" s="86">
        <v>51271</v>
      </c>
      <c r="B68" s="104" t="s">
        <v>130</v>
      </c>
      <c r="C68" s="108">
        <v>43</v>
      </c>
      <c r="D68" s="105" t="s">
        <v>108</v>
      </c>
      <c r="E68" s="91">
        <v>4224</v>
      </c>
      <c r="F68" s="92" t="s">
        <v>120</v>
      </c>
      <c r="H68" s="109"/>
      <c r="I68" s="109"/>
      <c r="J68" s="109"/>
      <c r="K68" s="109"/>
      <c r="L68" s="109"/>
      <c r="M68" s="109"/>
      <c r="N68" s="109">
        <v>25000</v>
      </c>
      <c r="O68" s="85"/>
      <c r="P68" s="109"/>
      <c r="Q68" s="109"/>
      <c r="R68" s="109">
        <v>25000</v>
      </c>
      <c r="S68" s="85"/>
      <c r="T68" s="109">
        <v>25000</v>
      </c>
      <c r="U68" s="85"/>
      <c r="AB68" s="82"/>
    </row>
    <row r="69" spans="1:28" s="75" customFormat="1" x14ac:dyDescent="0.25">
      <c r="A69" s="86">
        <v>51271</v>
      </c>
      <c r="B69" s="104" t="s">
        <v>130</v>
      </c>
      <c r="C69" s="108">
        <v>43</v>
      </c>
      <c r="D69" s="105" t="s">
        <v>108</v>
      </c>
      <c r="E69" s="91">
        <v>4225</v>
      </c>
      <c r="F69" s="92" t="s">
        <v>99</v>
      </c>
      <c r="G69" s="102"/>
      <c r="H69" s="109"/>
      <c r="I69" s="109"/>
      <c r="J69" s="109"/>
      <c r="K69" s="109"/>
      <c r="L69" s="109"/>
      <c r="M69" s="109"/>
      <c r="N69" s="109">
        <v>50000</v>
      </c>
      <c r="O69" s="85"/>
      <c r="P69" s="109"/>
      <c r="Q69" s="109"/>
      <c r="R69" s="109">
        <v>50000</v>
      </c>
      <c r="S69" s="85"/>
      <c r="T69" s="109">
        <v>50000</v>
      </c>
      <c r="U69" s="85"/>
      <c r="V69" s="79"/>
      <c r="AB69" s="79"/>
    </row>
    <row r="70" spans="1:28" x14ac:dyDescent="0.25">
      <c r="A70" s="86">
        <v>51271</v>
      </c>
      <c r="B70" s="104" t="s">
        <v>130</v>
      </c>
      <c r="C70" s="108">
        <v>43</v>
      </c>
      <c r="D70" s="105" t="s">
        <v>108</v>
      </c>
      <c r="E70" s="91">
        <v>4227</v>
      </c>
      <c r="F70" s="92" t="s">
        <v>137</v>
      </c>
      <c r="H70" s="109"/>
      <c r="I70" s="109"/>
      <c r="J70" s="109"/>
      <c r="K70" s="109"/>
      <c r="L70" s="109"/>
      <c r="M70" s="109"/>
      <c r="N70" s="109">
        <v>20000</v>
      </c>
      <c r="O70" s="85"/>
      <c r="P70" s="109"/>
      <c r="Q70" s="109"/>
      <c r="R70" s="109">
        <v>20000</v>
      </c>
      <c r="S70" s="85"/>
      <c r="T70" s="109">
        <v>20000</v>
      </c>
      <c r="U70" s="85"/>
      <c r="AB70" s="82"/>
    </row>
    <row r="71" spans="1:28" s="75" customFormat="1" x14ac:dyDescent="0.25">
      <c r="A71" s="86">
        <v>51271</v>
      </c>
      <c r="B71" s="103" t="s">
        <v>130</v>
      </c>
      <c r="C71" s="110">
        <v>43</v>
      </c>
      <c r="D71" s="107"/>
      <c r="E71" s="93">
        <v>423</v>
      </c>
      <c r="F71" s="94"/>
      <c r="G71" s="64"/>
      <c r="H71" s="96">
        <f t="shared" ref="H71:U73" si="27">H72</f>
        <v>0</v>
      </c>
      <c r="I71" s="96">
        <f t="shared" si="27"/>
        <v>0</v>
      </c>
      <c r="J71" s="96">
        <f t="shared" si="27"/>
        <v>0</v>
      </c>
      <c r="K71" s="96">
        <f t="shared" si="27"/>
        <v>0</v>
      </c>
      <c r="L71" s="96">
        <f t="shared" si="27"/>
        <v>0</v>
      </c>
      <c r="M71" s="96">
        <f t="shared" si="27"/>
        <v>0</v>
      </c>
      <c r="N71" s="96">
        <f t="shared" si="27"/>
        <v>500</v>
      </c>
      <c r="O71" s="96">
        <f t="shared" si="27"/>
        <v>0</v>
      </c>
      <c r="P71" s="96">
        <f t="shared" si="27"/>
        <v>0</v>
      </c>
      <c r="Q71" s="96">
        <f t="shared" si="27"/>
        <v>0</v>
      </c>
      <c r="R71" s="96">
        <f t="shared" si="27"/>
        <v>500</v>
      </c>
      <c r="S71" s="96">
        <f t="shared" si="27"/>
        <v>0</v>
      </c>
      <c r="T71" s="96">
        <f t="shared" si="27"/>
        <v>500</v>
      </c>
      <c r="U71" s="96">
        <f t="shared" si="27"/>
        <v>0</v>
      </c>
      <c r="V71" s="79"/>
      <c r="AB71" s="79"/>
    </row>
    <row r="72" spans="1:28" x14ac:dyDescent="0.25">
      <c r="A72" s="86">
        <v>51271</v>
      </c>
      <c r="B72" s="104" t="s">
        <v>130</v>
      </c>
      <c r="C72" s="108">
        <v>43</v>
      </c>
      <c r="D72" s="105" t="s">
        <v>108</v>
      </c>
      <c r="E72" s="91">
        <v>4231</v>
      </c>
      <c r="F72" s="92" t="s">
        <v>100</v>
      </c>
      <c r="H72" s="109"/>
      <c r="I72" s="109"/>
      <c r="J72" s="109"/>
      <c r="K72" s="109"/>
      <c r="L72" s="109"/>
      <c r="M72" s="109"/>
      <c r="N72" s="109">
        <v>500</v>
      </c>
      <c r="O72" s="85"/>
      <c r="P72" s="109"/>
      <c r="Q72" s="109"/>
      <c r="R72" s="109">
        <v>500</v>
      </c>
      <c r="S72" s="85"/>
      <c r="T72" s="109">
        <v>500</v>
      </c>
      <c r="U72" s="85"/>
      <c r="AB72" s="82"/>
    </row>
    <row r="73" spans="1:28" s="75" customFormat="1" x14ac:dyDescent="0.25">
      <c r="A73" s="86">
        <v>51271</v>
      </c>
      <c r="B73" s="103" t="s">
        <v>130</v>
      </c>
      <c r="C73" s="110">
        <v>43</v>
      </c>
      <c r="D73" s="107"/>
      <c r="E73" s="93">
        <v>425</v>
      </c>
      <c r="F73" s="94"/>
      <c r="G73" s="64"/>
      <c r="H73" s="96">
        <f t="shared" si="27"/>
        <v>0</v>
      </c>
      <c r="I73" s="96">
        <f t="shared" si="27"/>
        <v>0</v>
      </c>
      <c r="J73" s="96">
        <f t="shared" si="27"/>
        <v>0</v>
      </c>
      <c r="K73" s="96">
        <f t="shared" si="27"/>
        <v>0</v>
      </c>
      <c r="L73" s="96">
        <f t="shared" si="27"/>
        <v>0</v>
      </c>
      <c r="M73" s="96">
        <f t="shared" si="27"/>
        <v>0</v>
      </c>
      <c r="N73" s="96">
        <f t="shared" si="27"/>
        <v>200000</v>
      </c>
      <c r="O73" s="96">
        <f t="shared" si="27"/>
        <v>0</v>
      </c>
      <c r="P73" s="96">
        <f t="shared" si="27"/>
        <v>0</v>
      </c>
      <c r="Q73" s="96">
        <f t="shared" si="27"/>
        <v>0</v>
      </c>
      <c r="R73" s="96">
        <f t="shared" si="27"/>
        <v>150000</v>
      </c>
      <c r="S73" s="96">
        <f t="shared" si="27"/>
        <v>0</v>
      </c>
      <c r="T73" s="96">
        <f t="shared" si="27"/>
        <v>100000</v>
      </c>
      <c r="U73" s="96">
        <f t="shared" si="27"/>
        <v>0</v>
      </c>
      <c r="V73" s="79"/>
      <c r="AB73" s="79"/>
    </row>
    <row r="74" spans="1:28" x14ac:dyDescent="0.25">
      <c r="A74" s="86">
        <v>51271</v>
      </c>
      <c r="B74" s="104" t="s">
        <v>130</v>
      </c>
      <c r="C74" s="108">
        <v>43</v>
      </c>
      <c r="D74" s="105" t="s">
        <v>108</v>
      </c>
      <c r="E74" s="91">
        <v>4251</v>
      </c>
      <c r="F74" s="92" t="s">
        <v>138</v>
      </c>
      <c r="H74" s="109"/>
      <c r="I74" s="109"/>
      <c r="J74" s="109"/>
      <c r="K74" s="109"/>
      <c r="L74" s="109"/>
      <c r="M74" s="109"/>
      <c r="N74" s="109">
        <v>200000</v>
      </c>
      <c r="O74" s="85"/>
      <c r="P74" s="109"/>
      <c r="Q74" s="109"/>
      <c r="R74" s="109">
        <v>150000</v>
      </c>
      <c r="S74" s="85"/>
      <c r="T74" s="109">
        <v>100000</v>
      </c>
      <c r="U74" s="85"/>
      <c r="AB74" s="82"/>
    </row>
    <row r="75" spans="1:28" x14ac:dyDescent="0.25">
      <c r="A75" s="86">
        <v>51271</v>
      </c>
      <c r="B75" s="103" t="s">
        <v>130</v>
      </c>
      <c r="C75" s="110">
        <v>43</v>
      </c>
      <c r="D75" s="107"/>
      <c r="E75" s="93">
        <v>426</v>
      </c>
      <c r="F75" s="94"/>
      <c r="G75" s="64"/>
      <c r="H75" s="96">
        <f t="shared" ref="H75:M75" si="28">H76</f>
        <v>0</v>
      </c>
      <c r="I75" s="96">
        <f t="shared" si="28"/>
        <v>0</v>
      </c>
      <c r="J75" s="96">
        <f t="shared" si="28"/>
        <v>0</v>
      </c>
      <c r="K75" s="96">
        <f t="shared" si="28"/>
        <v>0</v>
      </c>
      <c r="L75" s="96">
        <f t="shared" si="28"/>
        <v>0</v>
      </c>
      <c r="M75" s="96">
        <f t="shared" si="28"/>
        <v>0</v>
      </c>
      <c r="N75" s="96">
        <f>N76+N77</f>
        <v>40000</v>
      </c>
      <c r="O75" s="96">
        <f t="shared" ref="O75:U75" si="29">O76+O77</f>
        <v>0</v>
      </c>
      <c r="P75" s="96">
        <f t="shared" si="29"/>
        <v>0</v>
      </c>
      <c r="Q75" s="96">
        <f t="shared" si="29"/>
        <v>0</v>
      </c>
      <c r="R75" s="96">
        <f t="shared" si="29"/>
        <v>40000</v>
      </c>
      <c r="S75" s="96">
        <f t="shared" si="29"/>
        <v>0</v>
      </c>
      <c r="T75" s="96">
        <f t="shared" si="29"/>
        <v>40000</v>
      </c>
      <c r="U75" s="96">
        <f t="shared" si="29"/>
        <v>0</v>
      </c>
      <c r="AB75" s="82"/>
    </row>
    <row r="76" spans="1:28" s="75" customFormat="1" x14ac:dyDescent="0.25">
      <c r="A76" s="86">
        <v>51271</v>
      </c>
      <c r="B76" s="104" t="s">
        <v>130</v>
      </c>
      <c r="C76" s="108">
        <v>43</v>
      </c>
      <c r="D76" s="105" t="s">
        <v>108</v>
      </c>
      <c r="E76" s="91">
        <v>4262</v>
      </c>
      <c r="F76" s="92" t="s">
        <v>103</v>
      </c>
      <c r="G76" s="102"/>
      <c r="H76" s="109"/>
      <c r="I76" s="109"/>
      <c r="J76" s="109"/>
      <c r="K76" s="109"/>
      <c r="L76" s="109"/>
      <c r="M76" s="109"/>
      <c r="N76" s="109">
        <v>20000</v>
      </c>
      <c r="O76" s="85"/>
      <c r="P76" s="109"/>
      <c r="Q76" s="109"/>
      <c r="R76" s="109">
        <v>20000</v>
      </c>
      <c r="S76" s="85"/>
      <c r="T76" s="109">
        <v>20000</v>
      </c>
      <c r="U76" s="85"/>
      <c r="V76" s="74" t="e">
        <f>N78-J78</f>
        <v>#REF!</v>
      </c>
      <c r="W76" s="74" t="e">
        <f>O78-K78</f>
        <v>#REF!</v>
      </c>
      <c r="X76" s="74" t="e">
        <f>N78-L78</f>
        <v>#REF!</v>
      </c>
      <c r="Y76" s="74" t="e">
        <f>O78-M78</f>
        <v>#REF!</v>
      </c>
      <c r="Z76" s="74">
        <f>R78-P78</f>
        <v>2620500</v>
      </c>
      <c r="AA76" s="74">
        <f>S78-Q78</f>
        <v>0</v>
      </c>
      <c r="AB76" s="83"/>
    </row>
    <row r="77" spans="1:28" x14ac:dyDescent="0.25">
      <c r="A77" s="86">
        <v>51271</v>
      </c>
      <c r="B77" s="104" t="s">
        <v>130</v>
      </c>
      <c r="C77" s="108">
        <v>43</v>
      </c>
      <c r="D77" s="105" t="s">
        <v>108</v>
      </c>
      <c r="E77" s="91">
        <v>4264</v>
      </c>
      <c r="F77" s="92" t="s">
        <v>125</v>
      </c>
      <c r="H77" s="109"/>
      <c r="I77" s="109"/>
      <c r="J77" s="109"/>
      <c r="K77" s="109"/>
      <c r="L77" s="109"/>
      <c r="M77" s="109"/>
      <c r="N77" s="109">
        <v>20000</v>
      </c>
      <c r="O77" s="85"/>
      <c r="P77" s="109"/>
      <c r="Q77" s="109"/>
      <c r="R77" s="109">
        <v>20000</v>
      </c>
      <c r="S77" s="85"/>
      <c r="T77" s="109">
        <v>20000</v>
      </c>
      <c r="U77" s="85"/>
      <c r="AB77" s="82"/>
    </row>
    <row r="78" spans="1:28" s="75" customFormat="1" ht="102" x14ac:dyDescent="0.25">
      <c r="A78" s="86">
        <v>51271</v>
      </c>
      <c r="B78" s="70" t="s">
        <v>139</v>
      </c>
      <c r="C78" s="70"/>
      <c r="D78" s="70"/>
      <c r="E78" s="71"/>
      <c r="F78" s="72" t="s">
        <v>124</v>
      </c>
      <c r="G78" s="73" t="s">
        <v>107</v>
      </c>
      <c r="H78" s="74" t="e">
        <f>#REF!</f>
        <v>#REF!</v>
      </c>
      <c r="I78" s="74" t="e">
        <f>#REF!</f>
        <v>#REF!</v>
      </c>
      <c r="J78" s="74" t="e">
        <f>#REF!</f>
        <v>#REF!</v>
      </c>
      <c r="K78" s="74" t="e">
        <f>#REF!</f>
        <v>#REF!</v>
      </c>
      <c r="L78" s="74" t="e">
        <f>#REF!</f>
        <v>#REF!</v>
      </c>
      <c r="M78" s="74" t="e">
        <f>#REF!</f>
        <v>#REF!</v>
      </c>
      <c r="N78" s="74">
        <f>N79+N82+N90+N94</f>
        <v>8070500</v>
      </c>
      <c r="O78" s="74">
        <f t="shared" ref="O78:U78" si="30">O79+O82+O90+O94</f>
        <v>0</v>
      </c>
      <c r="P78" s="74">
        <f t="shared" si="30"/>
        <v>0</v>
      </c>
      <c r="Q78" s="74">
        <f t="shared" si="30"/>
        <v>0</v>
      </c>
      <c r="R78" s="74">
        <f t="shared" si="30"/>
        <v>2620500</v>
      </c>
      <c r="S78" s="74">
        <f t="shared" si="30"/>
        <v>0</v>
      </c>
      <c r="T78" s="74">
        <f t="shared" si="30"/>
        <v>2620500</v>
      </c>
      <c r="U78" s="74">
        <f t="shared" si="30"/>
        <v>0</v>
      </c>
      <c r="V78" s="79"/>
      <c r="AB78" s="79"/>
    </row>
    <row r="79" spans="1:28" x14ac:dyDescent="0.25">
      <c r="A79" s="86">
        <v>51271</v>
      </c>
      <c r="B79" s="106" t="s">
        <v>139</v>
      </c>
      <c r="C79" s="76">
        <v>43</v>
      </c>
      <c r="D79" s="106"/>
      <c r="E79" s="77">
        <v>32</v>
      </c>
      <c r="F79" s="78"/>
      <c r="G79" s="78"/>
      <c r="H79" s="101" t="e">
        <f>#REF!</f>
        <v>#REF!</v>
      </c>
      <c r="I79" s="101" t="e">
        <f>#REF!</f>
        <v>#REF!</v>
      </c>
      <c r="J79" s="101" t="e">
        <f>#REF!</f>
        <v>#REF!</v>
      </c>
      <c r="K79" s="101" t="e">
        <f>#REF!</f>
        <v>#REF!</v>
      </c>
      <c r="L79" s="101" t="e">
        <f>#REF!</f>
        <v>#REF!</v>
      </c>
      <c r="M79" s="101" t="e">
        <f>#REF!</f>
        <v>#REF!</v>
      </c>
      <c r="N79" s="101">
        <f>N80</f>
        <v>2000000</v>
      </c>
      <c r="O79" s="101">
        <f t="shared" ref="O79:U79" si="31">O80</f>
        <v>0</v>
      </c>
      <c r="P79" s="101">
        <f t="shared" si="31"/>
        <v>0</v>
      </c>
      <c r="Q79" s="101">
        <f t="shared" si="31"/>
        <v>0</v>
      </c>
      <c r="R79" s="101">
        <f t="shared" si="31"/>
        <v>2000000</v>
      </c>
      <c r="S79" s="101">
        <f t="shared" si="31"/>
        <v>0</v>
      </c>
      <c r="T79" s="101">
        <f t="shared" si="31"/>
        <v>2000000</v>
      </c>
      <c r="U79" s="101">
        <f t="shared" si="31"/>
        <v>0</v>
      </c>
      <c r="AB79" s="82"/>
    </row>
    <row r="80" spans="1:28" x14ac:dyDescent="0.25">
      <c r="A80" s="86">
        <v>51271</v>
      </c>
      <c r="B80" s="103" t="s">
        <v>139</v>
      </c>
      <c r="C80" s="110">
        <v>43</v>
      </c>
      <c r="D80" s="107"/>
      <c r="E80" s="93">
        <v>323</v>
      </c>
      <c r="F80" s="94"/>
      <c r="G80" s="64"/>
      <c r="H80" s="96">
        <f t="shared" ref="H80:U80" si="32">H81</f>
        <v>0</v>
      </c>
      <c r="I80" s="96">
        <f t="shared" si="32"/>
        <v>0</v>
      </c>
      <c r="J80" s="96">
        <f t="shared" si="32"/>
        <v>0</v>
      </c>
      <c r="K80" s="96">
        <f t="shared" si="32"/>
        <v>0</v>
      </c>
      <c r="L80" s="96">
        <f t="shared" si="32"/>
        <v>0</v>
      </c>
      <c r="M80" s="96">
        <f t="shared" si="32"/>
        <v>0</v>
      </c>
      <c r="N80" s="96">
        <f t="shared" si="32"/>
        <v>2000000</v>
      </c>
      <c r="O80" s="96">
        <f t="shared" si="32"/>
        <v>0</v>
      </c>
      <c r="P80" s="96">
        <f t="shared" si="32"/>
        <v>0</v>
      </c>
      <c r="Q80" s="96">
        <f t="shared" si="32"/>
        <v>0</v>
      </c>
      <c r="R80" s="96">
        <f t="shared" si="32"/>
        <v>2000000</v>
      </c>
      <c r="S80" s="96">
        <f t="shared" si="32"/>
        <v>0</v>
      </c>
      <c r="T80" s="96">
        <f t="shared" si="32"/>
        <v>2000000</v>
      </c>
      <c r="U80" s="96">
        <f t="shared" si="32"/>
        <v>0</v>
      </c>
      <c r="AB80" s="82"/>
    </row>
    <row r="81" spans="1:28" s="75" customFormat="1" x14ac:dyDescent="0.25">
      <c r="A81" s="86">
        <v>51271</v>
      </c>
      <c r="B81" s="104" t="s">
        <v>139</v>
      </c>
      <c r="C81" s="108">
        <v>43</v>
      </c>
      <c r="D81" s="105" t="s">
        <v>108</v>
      </c>
      <c r="E81" s="91">
        <v>3232</v>
      </c>
      <c r="F81" s="92" t="s">
        <v>81</v>
      </c>
      <c r="G81" s="102"/>
      <c r="H81" s="109"/>
      <c r="I81" s="109"/>
      <c r="J81" s="109"/>
      <c r="K81" s="109"/>
      <c r="L81" s="109"/>
      <c r="M81" s="109"/>
      <c r="N81" s="109">
        <v>2000000</v>
      </c>
      <c r="O81" s="85"/>
      <c r="P81" s="109"/>
      <c r="Q81" s="109"/>
      <c r="R81" s="109">
        <v>2000000</v>
      </c>
      <c r="S81" s="85"/>
      <c r="T81" s="109">
        <v>2000000</v>
      </c>
      <c r="U81" s="85"/>
      <c r="V81" s="79"/>
      <c r="AB81" s="79"/>
    </row>
    <row r="82" spans="1:28" x14ac:dyDescent="0.25">
      <c r="A82" s="86">
        <v>51271</v>
      </c>
      <c r="B82" s="106" t="s">
        <v>139</v>
      </c>
      <c r="C82" s="76">
        <v>43</v>
      </c>
      <c r="D82" s="106"/>
      <c r="E82" s="77">
        <v>41</v>
      </c>
      <c r="F82" s="78"/>
      <c r="G82" s="78"/>
      <c r="H82" s="101">
        <f>H83+H85</f>
        <v>0</v>
      </c>
      <c r="I82" s="101">
        <f t="shared" ref="I82:M82" si="33">I83+I85</f>
        <v>0</v>
      </c>
      <c r="J82" s="101">
        <f t="shared" si="33"/>
        <v>0</v>
      </c>
      <c r="K82" s="101">
        <f t="shared" si="33"/>
        <v>0</v>
      </c>
      <c r="L82" s="101">
        <f t="shared" si="33"/>
        <v>0</v>
      </c>
      <c r="M82" s="101">
        <f t="shared" si="33"/>
        <v>0</v>
      </c>
      <c r="N82" s="101">
        <f>N83+N85</f>
        <v>156500</v>
      </c>
      <c r="O82" s="101">
        <f t="shared" ref="O82:U82" si="34">O83+O85</f>
        <v>0</v>
      </c>
      <c r="P82" s="101">
        <f t="shared" si="34"/>
        <v>0</v>
      </c>
      <c r="Q82" s="101">
        <f t="shared" si="34"/>
        <v>0</v>
      </c>
      <c r="R82" s="101">
        <f t="shared" si="34"/>
        <v>206500</v>
      </c>
      <c r="S82" s="101">
        <f t="shared" si="34"/>
        <v>0</v>
      </c>
      <c r="T82" s="101">
        <f t="shared" si="34"/>
        <v>206500</v>
      </c>
      <c r="U82" s="101">
        <f t="shared" si="34"/>
        <v>0</v>
      </c>
      <c r="AB82" s="82"/>
    </row>
    <row r="83" spans="1:28" s="75" customFormat="1" x14ac:dyDescent="0.25">
      <c r="A83" s="86">
        <v>51271</v>
      </c>
      <c r="B83" s="103" t="s">
        <v>139</v>
      </c>
      <c r="C83" s="110">
        <v>43</v>
      </c>
      <c r="D83" s="107"/>
      <c r="E83" s="93">
        <v>411</v>
      </c>
      <c r="F83" s="94"/>
      <c r="G83" s="64"/>
      <c r="H83" s="96">
        <f t="shared" ref="H83:U85" si="35">H84</f>
        <v>0</v>
      </c>
      <c r="I83" s="96">
        <f t="shared" si="35"/>
        <v>0</v>
      </c>
      <c r="J83" s="96">
        <f t="shared" si="35"/>
        <v>0</v>
      </c>
      <c r="K83" s="96">
        <f t="shared" si="35"/>
        <v>0</v>
      </c>
      <c r="L83" s="96">
        <f t="shared" si="35"/>
        <v>0</v>
      </c>
      <c r="M83" s="96">
        <f t="shared" si="35"/>
        <v>0</v>
      </c>
      <c r="N83" s="96">
        <f t="shared" si="35"/>
        <v>5000</v>
      </c>
      <c r="O83" s="96">
        <f t="shared" si="35"/>
        <v>0</v>
      </c>
      <c r="P83" s="96">
        <f t="shared" si="35"/>
        <v>0</v>
      </c>
      <c r="Q83" s="96">
        <f t="shared" si="35"/>
        <v>0</v>
      </c>
      <c r="R83" s="96">
        <f t="shared" si="35"/>
        <v>5000</v>
      </c>
      <c r="S83" s="96">
        <f t="shared" si="35"/>
        <v>0</v>
      </c>
      <c r="T83" s="96">
        <f t="shared" si="35"/>
        <v>5000</v>
      </c>
      <c r="U83" s="96">
        <f t="shared" si="35"/>
        <v>0</v>
      </c>
      <c r="V83" s="79"/>
      <c r="AB83" s="79"/>
    </row>
    <row r="84" spans="1:28" x14ac:dyDescent="0.25">
      <c r="A84" s="86">
        <v>51271</v>
      </c>
      <c r="B84" s="104" t="s">
        <v>139</v>
      </c>
      <c r="C84" s="108">
        <v>43</v>
      </c>
      <c r="D84" s="105" t="s">
        <v>108</v>
      </c>
      <c r="E84" s="91">
        <v>4111</v>
      </c>
      <c r="F84" s="92" t="s">
        <v>121</v>
      </c>
      <c r="H84" s="109"/>
      <c r="I84" s="109"/>
      <c r="J84" s="109"/>
      <c r="K84" s="109"/>
      <c r="L84" s="109"/>
      <c r="M84" s="109"/>
      <c r="N84" s="109">
        <v>5000</v>
      </c>
      <c r="O84" s="85"/>
      <c r="P84" s="109"/>
      <c r="Q84" s="109"/>
      <c r="R84" s="109">
        <v>5000</v>
      </c>
      <c r="S84" s="85"/>
      <c r="T84" s="109">
        <v>5000</v>
      </c>
      <c r="U84" s="85"/>
      <c r="AB84" s="82"/>
    </row>
    <row r="85" spans="1:28" x14ac:dyDescent="0.25">
      <c r="A85" s="86">
        <v>51271</v>
      </c>
      <c r="B85" s="103" t="s">
        <v>139</v>
      </c>
      <c r="C85" s="110">
        <v>43</v>
      </c>
      <c r="D85" s="107"/>
      <c r="E85" s="93">
        <v>412</v>
      </c>
      <c r="F85" s="94"/>
      <c r="G85" s="64"/>
      <c r="H85" s="96">
        <f t="shared" si="35"/>
        <v>0</v>
      </c>
      <c r="I85" s="96">
        <f t="shared" si="35"/>
        <v>0</v>
      </c>
      <c r="J85" s="96">
        <f t="shared" si="35"/>
        <v>0</v>
      </c>
      <c r="K85" s="96">
        <f t="shared" si="35"/>
        <v>0</v>
      </c>
      <c r="L85" s="96">
        <f t="shared" si="35"/>
        <v>0</v>
      </c>
      <c r="M85" s="96">
        <f t="shared" si="35"/>
        <v>0</v>
      </c>
      <c r="N85" s="96">
        <f>N86+N87+N88+N89</f>
        <v>151500</v>
      </c>
      <c r="O85" s="96">
        <f t="shared" ref="O85:U85" si="36">O86+O87+O88+O89</f>
        <v>0</v>
      </c>
      <c r="P85" s="96">
        <f t="shared" si="36"/>
        <v>0</v>
      </c>
      <c r="Q85" s="96">
        <f t="shared" si="36"/>
        <v>0</v>
      </c>
      <c r="R85" s="96">
        <f t="shared" si="36"/>
        <v>201500</v>
      </c>
      <c r="S85" s="96">
        <f t="shared" si="36"/>
        <v>0</v>
      </c>
      <c r="T85" s="96">
        <f t="shared" si="36"/>
        <v>201500</v>
      </c>
      <c r="U85" s="96">
        <f t="shared" si="36"/>
        <v>0</v>
      </c>
      <c r="AB85" s="82"/>
    </row>
    <row r="86" spans="1:28" x14ac:dyDescent="0.25">
      <c r="A86" s="86">
        <v>51271</v>
      </c>
      <c r="B86" s="104" t="s">
        <v>139</v>
      </c>
      <c r="C86" s="108">
        <v>43</v>
      </c>
      <c r="D86" s="105" t="s">
        <v>108</v>
      </c>
      <c r="E86" s="91">
        <v>4121</v>
      </c>
      <c r="F86" s="92" t="s">
        <v>140</v>
      </c>
      <c r="H86" s="109"/>
      <c r="I86" s="109"/>
      <c r="J86" s="109"/>
      <c r="K86" s="109"/>
      <c r="L86" s="109"/>
      <c r="M86" s="109"/>
      <c r="N86" s="109">
        <v>500</v>
      </c>
      <c r="O86" s="85"/>
      <c r="P86" s="109"/>
      <c r="Q86" s="109"/>
      <c r="R86" s="109">
        <v>500</v>
      </c>
      <c r="S86" s="85"/>
      <c r="T86" s="109">
        <v>500</v>
      </c>
      <c r="U86" s="85"/>
      <c r="AB86" s="82"/>
    </row>
    <row r="87" spans="1:28" x14ac:dyDescent="0.25">
      <c r="A87" s="86">
        <v>51271</v>
      </c>
      <c r="B87" s="104" t="s">
        <v>139</v>
      </c>
      <c r="C87" s="108">
        <v>43</v>
      </c>
      <c r="D87" s="105" t="s">
        <v>108</v>
      </c>
      <c r="E87" s="91">
        <v>4123</v>
      </c>
      <c r="F87" s="92" t="s">
        <v>101</v>
      </c>
      <c r="H87" s="109"/>
      <c r="I87" s="109"/>
      <c r="J87" s="109"/>
      <c r="K87" s="109"/>
      <c r="L87" s="109"/>
      <c r="M87" s="109"/>
      <c r="N87" s="109">
        <v>150000</v>
      </c>
      <c r="O87" s="85"/>
      <c r="P87" s="109"/>
      <c r="Q87" s="109"/>
      <c r="R87" s="109">
        <v>200000</v>
      </c>
      <c r="S87" s="85"/>
      <c r="T87" s="109">
        <v>200000</v>
      </c>
      <c r="U87" s="85"/>
      <c r="AB87" s="82"/>
    </row>
    <row r="88" spans="1:28" x14ac:dyDescent="0.25">
      <c r="A88" s="86">
        <v>51271</v>
      </c>
      <c r="B88" s="104" t="s">
        <v>139</v>
      </c>
      <c r="C88" s="108">
        <v>43</v>
      </c>
      <c r="D88" s="105" t="s">
        <v>108</v>
      </c>
      <c r="E88" s="91">
        <v>4124</v>
      </c>
      <c r="F88" s="92" t="s">
        <v>122</v>
      </c>
      <c r="H88" s="109"/>
      <c r="I88" s="109"/>
      <c r="J88" s="109"/>
      <c r="K88" s="109"/>
      <c r="L88" s="109"/>
      <c r="M88" s="109"/>
      <c r="N88" s="109">
        <v>500</v>
      </c>
      <c r="O88" s="85"/>
      <c r="P88" s="109"/>
      <c r="Q88" s="109"/>
      <c r="R88" s="109">
        <v>500</v>
      </c>
      <c r="S88" s="85"/>
      <c r="T88" s="109">
        <v>500</v>
      </c>
      <c r="U88" s="85"/>
      <c r="AB88" s="82"/>
    </row>
    <row r="89" spans="1:28" s="75" customFormat="1" x14ac:dyDescent="0.25">
      <c r="A89" s="86">
        <v>51271</v>
      </c>
      <c r="B89" s="104" t="s">
        <v>139</v>
      </c>
      <c r="C89" s="108">
        <v>43</v>
      </c>
      <c r="D89" s="105" t="s">
        <v>108</v>
      </c>
      <c r="E89" s="91">
        <v>4126</v>
      </c>
      <c r="F89" s="92" t="s">
        <v>102</v>
      </c>
      <c r="G89" s="102"/>
      <c r="H89" s="109"/>
      <c r="I89" s="109"/>
      <c r="J89" s="109"/>
      <c r="K89" s="109"/>
      <c r="L89" s="109"/>
      <c r="M89" s="109"/>
      <c r="N89" s="109">
        <v>500</v>
      </c>
      <c r="O89" s="85"/>
      <c r="P89" s="109"/>
      <c r="Q89" s="109"/>
      <c r="R89" s="109">
        <v>500</v>
      </c>
      <c r="S89" s="85"/>
      <c r="T89" s="109">
        <v>500</v>
      </c>
      <c r="U89" s="85"/>
      <c r="V89" s="79"/>
      <c r="AB89" s="79"/>
    </row>
    <row r="90" spans="1:28" x14ac:dyDescent="0.25">
      <c r="A90" s="86">
        <v>51271</v>
      </c>
      <c r="B90" s="106" t="s">
        <v>139</v>
      </c>
      <c r="C90" s="76">
        <v>43</v>
      </c>
      <c r="D90" s="106"/>
      <c r="E90" s="77">
        <v>42</v>
      </c>
      <c r="F90" s="78"/>
      <c r="G90" s="78"/>
      <c r="H90" s="101" t="e">
        <f>#REF!</f>
        <v>#REF!</v>
      </c>
      <c r="I90" s="101" t="e">
        <f>#REF!</f>
        <v>#REF!</v>
      </c>
      <c r="J90" s="101" t="e">
        <f>#REF!</f>
        <v>#REF!</v>
      </c>
      <c r="K90" s="101" t="e">
        <f>#REF!</f>
        <v>#REF!</v>
      </c>
      <c r="L90" s="101" t="e">
        <f>#REF!</f>
        <v>#REF!</v>
      </c>
      <c r="M90" s="101" t="e">
        <f>#REF!</f>
        <v>#REF!</v>
      </c>
      <c r="N90" s="101">
        <f>N91</f>
        <v>601000</v>
      </c>
      <c r="O90" s="101">
        <f t="shared" ref="O90:U90" si="37">O91</f>
        <v>0</v>
      </c>
      <c r="P90" s="101">
        <f t="shared" si="37"/>
        <v>0</v>
      </c>
      <c r="Q90" s="101">
        <f t="shared" si="37"/>
        <v>0</v>
      </c>
      <c r="R90" s="101">
        <f t="shared" si="37"/>
        <v>201000</v>
      </c>
      <c r="S90" s="101">
        <f t="shared" si="37"/>
        <v>0</v>
      </c>
      <c r="T90" s="101">
        <f t="shared" si="37"/>
        <v>201000</v>
      </c>
      <c r="U90" s="101">
        <f t="shared" si="37"/>
        <v>0</v>
      </c>
      <c r="AB90" s="82"/>
    </row>
    <row r="91" spans="1:28" x14ac:dyDescent="0.25">
      <c r="A91" s="86">
        <v>51271</v>
      </c>
      <c r="B91" s="103" t="s">
        <v>139</v>
      </c>
      <c r="C91" s="110">
        <v>43</v>
      </c>
      <c r="D91" s="107"/>
      <c r="E91" s="93">
        <v>421</v>
      </c>
      <c r="F91" s="94"/>
      <c r="G91" s="64"/>
      <c r="H91" s="96">
        <f t="shared" ref="H91:M91" si="38">H92</f>
        <v>0</v>
      </c>
      <c r="I91" s="96">
        <f t="shared" si="38"/>
        <v>0</v>
      </c>
      <c r="J91" s="96">
        <f t="shared" si="38"/>
        <v>0</v>
      </c>
      <c r="K91" s="96">
        <f t="shared" si="38"/>
        <v>0</v>
      </c>
      <c r="L91" s="96">
        <f t="shared" si="38"/>
        <v>0</v>
      </c>
      <c r="M91" s="96">
        <f t="shared" si="38"/>
        <v>0</v>
      </c>
      <c r="N91" s="96">
        <f>N92+N93</f>
        <v>601000</v>
      </c>
      <c r="O91" s="96">
        <f t="shared" ref="O91:U91" si="39">O92+O93</f>
        <v>0</v>
      </c>
      <c r="P91" s="96">
        <f t="shared" si="39"/>
        <v>0</v>
      </c>
      <c r="Q91" s="96">
        <f t="shared" si="39"/>
        <v>0</v>
      </c>
      <c r="R91" s="96">
        <f t="shared" si="39"/>
        <v>201000</v>
      </c>
      <c r="S91" s="96">
        <f t="shared" si="39"/>
        <v>0</v>
      </c>
      <c r="T91" s="96">
        <f t="shared" si="39"/>
        <v>201000</v>
      </c>
      <c r="U91" s="96">
        <f t="shared" si="39"/>
        <v>0</v>
      </c>
      <c r="AB91" s="82"/>
    </row>
    <row r="92" spans="1:28" x14ac:dyDescent="0.25">
      <c r="A92" s="86">
        <v>51271</v>
      </c>
      <c r="B92" s="104" t="s">
        <v>139</v>
      </c>
      <c r="C92" s="108">
        <v>43</v>
      </c>
      <c r="D92" s="105" t="s">
        <v>108</v>
      </c>
      <c r="E92" s="91">
        <v>4212</v>
      </c>
      <c r="F92" s="92" t="s">
        <v>123</v>
      </c>
      <c r="H92" s="109"/>
      <c r="I92" s="109"/>
      <c r="J92" s="109"/>
      <c r="K92" s="109"/>
      <c r="L92" s="109"/>
      <c r="M92" s="109"/>
      <c r="N92" s="109">
        <v>1000</v>
      </c>
      <c r="O92" s="85"/>
      <c r="P92" s="109"/>
      <c r="Q92" s="109"/>
      <c r="R92" s="109">
        <v>1000</v>
      </c>
      <c r="S92" s="85"/>
      <c r="T92" s="109">
        <v>1000</v>
      </c>
      <c r="U92" s="85"/>
      <c r="AB92" s="82"/>
    </row>
    <row r="93" spans="1:28" s="75" customFormat="1" x14ac:dyDescent="0.25">
      <c r="A93" s="86">
        <v>51271</v>
      </c>
      <c r="B93" s="104" t="s">
        <v>139</v>
      </c>
      <c r="C93" s="108">
        <v>43</v>
      </c>
      <c r="D93" s="105" t="s">
        <v>108</v>
      </c>
      <c r="E93" s="91">
        <v>4214</v>
      </c>
      <c r="F93" s="92" t="s">
        <v>113</v>
      </c>
      <c r="G93" s="102"/>
      <c r="H93" s="109"/>
      <c r="I93" s="109"/>
      <c r="J93" s="109"/>
      <c r="K93" s="109"/>
      <c r="L93" s="109"/>
      <c r="M93" s="109"/>
      <c r="N93" s="109">
        <v>600000</v>
      </c>
      <c r="O93" s="85"/>
      <c r="P93" s="109"/>
      <c r="Q93" s="109"/>
      <c r="R93" s="109">
        <v>200000</v>
      </c>
      <c r="S93" s="85"/>
      <c r="T93" s="109">
        <v>200000</v>
      </c>
      <c r="U93" s="85"/>
      <c r="V93" s="79"/>
      <c r="AB93" s="79"/>
    </row>
    <row r="94" spans="1:28" x14ac:dyDescent="0.25">
      <c r="A94" s="86">
        <v>51271</v>
      </c>
      <c r="B94" s="106" t="s">
        <v>139</v>
      </c>
      <c r="C94" s="76">
        <v>43</v>
      </c>
      <c r="D94" s="106"/>
      <c r="E94" s="77">
        <v>45</v>
      </c>
      <c r="F94" s="78"/>
      <c r="G94" s="78"/>
      <c r="H94" s="101" t="e">
        <f>#REF!</f>
        <v>#REF!</v>
      </c>
      <c r="I94" s="101" t="e">
        <f>#REF!</f>
        <v>#REF!</v>
      </c>
      <c r="J94" s="101" t="e">
        <f>#REF!</f>
        <v>#REF!</v>
      </c>
      <c r="K94" s="101" t="e">
        <f>#REF!</f>
        <v>#REF!</v>
      </c>
      <c r="L94" s="101" t="e">
        <f>#REF!</f>
        <v>#REF!</v>
      </c>
      <c r="M94" s="101" t="e">
        <f>#REF!</f>
        <v>#REF!</v>
      </c>
      <c r="N94" s="101">
        <f>N95+N97+N99+N101</f>
        <v>5313000</v>
      </c>
      <c r="O94" s="101">
        <f t="shared" ref="O94:U94" si="40">O95+O97+O99+O101</f>
        <v>0</v>
      </c>
      <c r="P94" s="101">
        <f t="shared" si="40"/>
        <v>0</v>
      </c>
      <c r="Q94" s="101">
        <f t="shared" si="40"/>
        <v>0</v>
      </c>
      <c r="R94" s="101">
        <f t="shared" si="40"/>
        <v>213000</v>
      </c>
      <c r="S94" s="101">
        <f t="shared" si="40"/>
        <v>0</v>
      </c>
      <c r="T94" s="101">
        <f t="shared" si="40"/>
        <v>213000</v>
      </c>
      <c r="U94" s="101">
        <f t="shared" si="40"/>
        <v>0</v>
      </c>
      <c r="AB94" s="82"/>
    </row>
    <row r="95" spans="1:28" s="75" customFormat="1" x14ac:dyDescent="0.25">
      <c r="A95" s="86">
        <v>51271</v>
      </c>
      <c r="B95" s="103" t="s">
        <v>139</v>
      </c>
      <c r="C95" s="110">
        <v>43</v>
      </c>
      <c r="D95" s="107"/>
      <c r="E95" s="93">
        <v>451</v>
      </c>
      <c r="F95" s="94"/>
      <c r="G95" s="64"/>
      <c r="H95" s="96">
        <f t="shared" ref="H95:U101" si="41">H96</f>
        <v>0</v>
      </c>
      <c r="I95" s="96">
        <f t="shared" si="41"/>
        <v>0</v>
      </c>
      <c r="J95" s="96">
        <f t="shared" si="41"/>
        <v>0</v>
      </c>
      <c r="K95" s="96">
        <f t="shared" si="41"/>
        <v>0</v>
      </c>
      <c r="L95" s="96">
        <f t="shared" si="41"/>
        <v>0</v>
      </c>
      <c r="M95" s="96">
        <f t="shared" si="41"/>
        <v>0</v>
      </c>
      <c r="N95" s="96">
        <f t="shared" si="41"/>
        <v>1000</v>
      </c>
      <c r="O95" s="96">
        <f t="shared" si="41"/>
        <v>0</v>
      </c>
      <c r="P95" s="96">
        <f t="shared" si="41"/>
        <v>0</v>
      </c>
      <c r="Q95" s="96">
        <f t="shared" si="41"/>
        <v>0</v>
      </c>
      <c r="R95" s="96">
        <f t="shared" si="41"/>
        <v>1000</v>
      </c>
      <c r="S95" s="96">
        <f t="shared" si="41"/>
        <v>0</v>
      </c>
      <c r="T95" s="96">
        <f t="shared" si="41"/>
        <v>1000</v>
      </c>
      <c r="U95" s="96">
        <f t="shared" si="41"/>
        <v>0</v>
      </c>
      <c r="V95" s="79"/>
      <c r="AB95" s="79"/>
    </row>
    <row r="96" spans="1:28" x14ac:dyDescent="0.25">
      <c r="A96" s="86">
        <v>51271</v>
      </c>
      <c r="B96" s="104" t="s">
        <v>139</v>
      </c>
      <c r="C96" s="108">
        <v>43</v>
      </c>
      <c r="D96" s="105" t="s">
        <v>108</v>
      </c>
      <c r="E96" s="91">
        <v>4511</v>
      </c>
      <c r="F96" s="92" t="s">
        <v>110</v>
      </c>
      <c r="H96" s="109"/>
      <c r="I96" s="109"/>
      <c r="J96" s="109"/>
      <c r="K96" s="109"/>
      <c r="L96" s="109"/>
      <c r="M96" s="109"/>
      <c r="N96" s="109">
        <v>1000</v>
      </c>
      <c r="O96" s="85"/>
      <c r="P96" s="109"/>
      <c r="Q96" s="109"/>
      <c r="R96" s="109">
        <v>1000</v>
      </c>
      <c r="S96" s="85"/>
      <c r="T96" s="109">
        <v>1000</v>
      </c>
      <c r="U96" s="85"/>
      <c r="AB96" s="82"/>
    </row>
    <row r="97" spans="1:28" s="75" customFormat="1" x14ac:dyDescent="0.25">
      <c r="A97" s="86">
        <v>51271</v>
      </c>
      <c r="B97" s="103" t="s">
        <v>139</v>
      </c>
      <c r="C97" s="110">
        <v>43</v>
      </c>
      <c r="D97" s="107"/>
      <c r="E97" s="93">
        <v>452</v>
      </c>
      <c r="F97" s="94"/>
      <c r="G97" s="64"/>
      <c r="H97" s="96">
        <f t="shared" si="41"/>
        <v>0</v>
      </c>
      <c r="I97" s="96">
        <f t="shared" si="41"/>
        <v>0</v>
      </c>
      <c r="J97" s="96">
        <f t="shared" si="41"/>
        <v>0</v>
      </c>
      <c r="K97" s="96">
        <f t="shared" si="41"/>
        <v>0</v>
      </c>
      <c r="L97" s="96">
        <f t="shared" si="41"/>
        <v>0</v>
      </c>
      <c r="M97" s="96">
        <f t="shared" si="41"/>
        <v>0</v>
      </c>
      <c r="N97" s="96">
        <f t="shared" si="41"/>
        <v>10000</v>
      </c>
      <c r="O97" s="96">
        <f t="shared" si="41"/>
        <v>0</v>
      </c>
      <c r="P97" s="96">
        <f t="shared" si="41"/>
        <v>0</v>
      </c>
      <c r="Q97" s="96">
        <f t="shared" si="41"/>
        <v>0</v>
      </c>
      <c r="R97" s="96">
        <f t="shared" si="41"/>
        <v>10000</v>
      </c>
      <c r="S97" s="96">
        <f t="shared" si="41"/>
        <v>0</v>
      </c>
      <c r="T97" s="96">
        <f t="shared" si="41"/>
        <v>10000</v>
      </c>
      <c r="U97" s="96">
        <f t="shared" si="41"/>
        <v>0</v>
      </c>
      <c r="V97" s="79"/>
      <c r="AB97" s="79"/>
    </row>
    <row r="98" spans="1:28" x14ac:dyDescent="0.25">
      <c r="A98" s="86">
        <v>51271</v>
      </c>
      <c r="B98" s="104" t="s">
        <v>139</v>
      </c>
      <c r="C98" s="108">
        <v>43</v>
      </c>
      <c r="D98" s="105" t="s">
        <v>108</v>
      </c>
      <c r="E98" s="91">
        <v>4521</v>
      </c>
      <c r="F98" s="92" t="s">
        <v>112</v>
      </c>
      <c r="H98" s="109"/>
      <c r="I98" s="109"/>
      <c r="J98" s="109"/>
      <c r="K98" s="109"/>
      <c r="L98" s="109"/>
      <c r="M98" s="109"/>
      <c r="N98" s="109">
        <v>10000</v>
      </c>
      <c r="O98" s="85"/>
      <c r="P98" s="109"/>
      <c r="Q98" s="109"/>
      <c r="R98" s="109">
        <v>10000</v>
      </c>
      <c r="S98" s="85"/>
      <c r="T98" s="109">
        <v>10000</v>
      </c>
      <c r="U98" s="85"/>
      <c r="AB98" s="82"/>
    </row>
    <row r="99" spans="1:28" s="75" customFormat="1" x14ac:dyDescent="0.25">
      <c r="A99" s="86">
        <v>51271</v>
      </c>
      <c r="B99" s="103" t="s">
        <v>139</v>
      </c>
      <c r="C99" s="110">
        <v>43</v>
      </c>
      <c r="D99" s="107"/>
      <c r="E99" s="93">
        <v>453</v>
      </c>
      <c r="F99" s="94"/>
      <c r="G99" s="64"/>
      <c r="H99" s="96">
        <f t="shared" si="41"/>
        <v>0</v>
      </c>
      <c r="I99" s="96">
        <f t="shared" si="41"/>
        <v>0</v>
      </c>
      <c r="J99" s="96">
        <f t="shared" si="41"/>
        <v>0</v>
      </c>
      <c r="K99" s="96">
        <f t="shared" si="41"/>
        <v>0</v>
      </c>
      <c r="L99" s="96">
        <f t="shared" si="41"/>
        <v>0</v>
      </c>
      <c r="M99" s="96">
        <f t="shared" si="41"/>
        <v>0</v>
      </c>
      <c r="N99" s="96">
        <f t="shared" si="41"/>
        <v>2000</v>
      </c>
      <c r="O99" s="96">
        <f t="shared" si="41"/>
        <v>0</v>
      </c>
      <c r="P99" s="96">
        <f t="shared" si="41"/>
        <v>0</v>
      </c>
      <c r="Q99" s="96">
        <f t="shared" si="41"/>
        <v>0</v>
      </c>
      <c r="R99" s="96">
        <f t="shared" si="41"/>
        <v>2000</v>
      </c>
      <c r="S99" s="96">
        <f t="shared" si="41"/>
        <v>0</v>
      </c>
      <c r="T99" s="96">
        <f t="shared" si="41"/>
        <v>2000</v>
      </c>
      <c r="U99" s="96">
        <f t="shared" si="41"/>
        <v>0</v>
      </c>
      <c r="V99" s="79"/>
      <c r="AB99" s="79"/>
    </row>
    <row r="100" spans="1:28" x14ac:dyDescent="0.25">
      <c r="A100" s="86">
        <v>51271</v>
      </c>
      <c r="B100" s="104" t="s">
        <v>139</v>
      </c>
      <c r="C100" s="108">
        <v>43</v>
      </c>
      <c r="D100" s="105" t="s">
        <v>108</v>
      </c>
      <c r="E100" s="91">
        <v>4531</v>
      </c>
      <c r="F100" s="92" t="s">
        <v>111</v>
      </c>
      <c r="H100" s="109"/>
      <c r="I100" s="109"/>
      <c r="J100" s="109"/>
      <c r="K100" s="109"/>
      <c r="L100" s="109"/>
      <c r="M100" s="109"/>
      <c r="N100" s="109">
        <v>2000</v>
      </c>
      <c r="O100" s="85"/>
      <c r="P100" s="109"/>
      <c r="Q100" s="109"/>
      <c r="R100" s="109">
        <v>2000</v>
      </c>
      <c r="S100" s="85"/>
      <c r="T100" s="109">
        <v>2000</v>
      </c>
      <c r="U100" s="85"/>
      <c r="AB100" s="82"/>
    </row>
    <row r="101" spans="1:28" s="75" customFormat="1" x14ac:dyDescent="0.25">
      <c r="A101" s="86">
        <v>51271</v>
      </c>
      <c r="B101" s="103" t="s">
        <v>139</v>
      </c>
      <c r="C101" s="110">
        <v>43</v>
      </c>
      <c r="D101" s="107"/>
      <c r="E101" s="93">
        <v>454</v>
      </c>
      <c r="F101" s="94"/>
      <c r="G101" s="64"/>
      <c r="H101" s="96">
        <f t="shared" si="41"/>
        <v>0</v>
      </c>
      <c r="I101" s="96">
        <f t="shared" si="41"/>
        <v>0</v>
      </c>
      <c r="J101" s="96">
        <f t="shared" si="41"/>
        <v>0</v>
      </c>
      <c r="K101" s="96">
        <f t="shared" si="41"/>
        <v>0</v>
      </c>
      <c r="L101" s="96">
        <f t="shared" si="41"/>
        <v>0</v>
      </c>
      <c r="M101" s="96">
        <f t="shared" si="41"/>
        <v>0</v>
      </c>
      <c r="N101" s="96">
        <f t="shared" si="41"/>
        <v>5300000</v>
      </c>
      <c r="O101" s="96">
        <f t="shared" si="41"/>
        <v>0</v>
      </c>
      <c r="P101" s="96">
        <f t="shared" si="41"/>
        <v>0</v>
      </c>
      <c r="Q101" s="96">
        <f t="shared" si="41"/>
        <v>0</v>
      </c>
      <c r="R101" s="96">
        <f t="shared" si="41"/>
        <v>200000</v>
      </c>
      <c r="S101" s="96">
        <f t="shared" si="41"/>
        <v>0</v>
      </c>
      <c r="T101" s="96">
        <f t="shared" si="41"/>
        <v>200000</v>
      </c>
      <c r="U101" s="96">
        <f t="shared" si="41"/>
        <v>0</v>
      </c>
      <c r="V101" s="74">
        <f>N103-J103</f>
        <v>152100000</v>
      </c>
      <c r="W101" s="87">
        <f>O103-K103</f>
        <v>15700000</v>
      </c>
      <c r="X101" s="74">
        <f>N103-L103</f>
        <v>152100000</v>
      </c>
      <c r="Y101" s="87">
        <f>O103-M103</f>
        <v>15700000</v>
      </c>
      <c r="Z101" s="74">
        <f>R103-P103</f>
        <v>97500000</v>
      </c>
      <c r="AA101" s="87">
        <f>S103-Q103</f>
        <v>15500000</v>
      </c>
      <c r="AB101" s="83"/>
    </row>
    <row r="102" spans="1:28" x14ac:dyDescent="0.25">
      <c r="A102" s="86">
        <v>51271</v>
      </c>
      <c r="B102" s="104" t="s">
        <v>139</v>
      </c>
      <c r="C102" s="108">
        <v>43</v>
      </c>
      <c r="D102" s="105" t="s">
        <v>108</v>
      </c>
      <c r="E102" s="91">
        <v>4541</v>
      </c>
      <c r="F102" s="92" t="s">
        <v>114</v>
      </c>
      <c r="H102" s="109"/>
      <c r="I102" s="109"/>
      <c r="J102" s="109"/>
      <c r="K102" s="109"/>
      <c r="L102" s="109"/>
      <c r="M102" s="109"/>
      <c r="N102" s="109">
        <v>5300000</v>
      </c>
      <c r="O102" s="85"/>
      <c r="P102" s="109"/>
      <c r="Q102" s="109"/>
      <c r="R102" s="109">
        <v>200000</v>
      </c>
      <c r="S102" s="85"/>
      <c r="T102" s="109">
        <v>200000</v>
      </c>
      <c r="U102" s="85"/>
      <c r="AB102" s="82"/>
    </row>
    <row r="103" spans="1:28" s="75" customFormat="1" ht="102" x14ac:dyDescent="0.25">
      <c r="A103" s="86">
        <v>51271</v>
      </c>
      <c r="B103" s="70" t="s">
        <v>141</v>
      </c>
      <c r="C103" s="70"/>
      <c r="D103" s="70"/>
      <c r="E103" s="71"/>
      <c r="F103" s="72" t="s">
        <v>142</v>
      </c>
      <c r="G103" s="73" t="s">
        <v>107</v>
      </c>
      <c r="H103" s="74">
        <f t="shared" ref="H103:U105" si="42">H104</f>
        <v>0</v>
      </c>
      <c r="I103" s="74">
        <f t="shared" si="42"/>
        <v>0</v>
      </c>
      <c r="J103" s="74">
        <f t="shared" si="42"/>
        <v>0</v>
      </c>
      <c r="K103" s="74">
        <f t="shared" si="42"/>
        <v>0</v>
      </c>
      <c r="L103" s="74">
        <f t="shared" si="42"/>
        <v>0</v>
      </c>
      <c r="M103" s="74">
        <f t="shared" si="42"/>
        <v>0</v>
      </c>
      <c r="N103" s="74">
        <f>N104+N108+N113</f>
        <v>152100000</v>
      </c>
      <c r="O103" s="74">
        <f t="shared" ref="O103:U103" si="43">O104+O108+O113</f>
        <v>15700000</v>
      </c>
      <c r="P103" s="74">
        <f t="shared" si="43"/>
        <v>0</v>
      </c>
      <c r="Q103" s="74">
        <f t="shared" si="43"/>
        <v>0</v>
      </c>
      <c r="R103" s="74">
        <f t="shared" si="43"/>
        <v>97500000</v>
      </c>
      <c r="S103" s="74">
        <f t="shared" si="43"/>
        <v>15500000</v>
      </c>
      <c r="T103" s="74">
        <f t="shared" si="43"/>
        <v>42500000</v>
      </c>
      <c r="U103" s="74">
        <f t="shared" si="43"/>
        <v>14000000</v>
      </c>
      <c r="V103" s="79"/>
      <c r="AB103" s="79"/>
    </row>
    <row r="104" spans="1:28" x14ac:dyDescent="0.25">
      <c r="A104" s="86">
        <v>51271</v>
      </c>
      <c r="B104" s="106" t="s">
        <v>141</v>
      </c>
      <c r="C104" s="76">
        <v>11</v>
      </c>
      <c r="D104" s="106"/>
      <c r="E104" s="77">
        <v>34</v>
      </c>
      <c r="F104" s="78"/>
      <c r="G104" s="78"/>
      <c r="H104" s="101">
        <f t="shared" si="42"/>
        <v>0</v>
      </c>
      <c r="I104" s="101">
        <f t="shared" si="42"/>
        <v>0</v>
      </c>
      <c r="J104" s="101">
        <f t="shared" si="42"/>
        <v>0</v>
      </c>
      <c r="K104" s="101">
        <f t="shared" si="42"/>
        <v>0</v>
      </c>
      <c r="L104" s="101">
        <f t="shared" si="42"/>
        <v>0</v>
      </c>
      <c r="M104" s="101">
        <f t="shared" si="42"/>
        <v>0</v>
      </c>
      <c r="N104" s="101">
        <f t="shared" si="42"/>
        <v>15700000</v>
      </c>
      <c r="O104" s="101">
        <f t="shared" si="42"/>
        <v>15700000</v>
      </c>
      <c r="P104" s="101">
        <f t="shared" si="42"/>
        <v>0</v>
      </c>
      <c r="Q104" s="101">
        <f t="shared" si="42"/>
        <v>0</v>
      </c>
      <c r="R104" s="101">
        <f t="shared" si="42"/>
        <v>15500000</v>
      </c>
      <c r="S104" s="101">
        <f t="shared" si="42"/>
        <v>15500000</v>
      </c>
      <c r="T104" s="101">
        <f t="shared" si="42"/>
        <v>14000000</v>
      </c>
      <c r="U104" s="101">
        <f t="shared" si="42"/>
        <v>14000000</v>
      </c>
      <c r="AB104" s="82"/>
    </row>
    <row r="105" spans="1:28" x14ac:dyDescent="0.25">
      <c r="A105" s="86">
        <v>51271</v>
      </c>
      <c r="B105" s="103" t="s">
        <v>141</v>
      </c>
      <c r="C105" s="110">
        <v>11</v>
      </c>
      <c r="D105" s="107"/>
      <c r="E105" s="93">
        <v>342</v>
      </c>
      <c r="F105" s="94"/>
      <c r="G105" s="64"/>
      <c r="H105" s="96">
        <f t="shared" si="42"/>
        <v>0</v>
      </c>
      <c r="I105" s="96">
        <f t="shared" si="42"/>
        <v>0</v>
      </c>
      <c r="J105" s="96">
        <f t="shared" si="42"/>
        <v>0</v>
      </c>
      <c r="K105" s="96">
        <f t="shared" si="42"/>
        <v>0</v>
      </c>
      <c r="L105" s="96">
        <f t="shared" si="42"/>
        <v>0</v>
      </c>
      <c r="M105" s="96">
        <f t="shared" si="42"/>
        <v>0</v>
      </c>
      <c r="N105" s="96">
        <f>N106+N107</f>
        <v>15700000</v>
      </c>
      <c r="O105" s="96">
        <f t="shared" ref="O105:U105" si="44">O106+O107</f>
        <v>15700000</v>
      </c>
      <c r="P105" s="96">
        <f t="shared" si="44"/>
        <v>0</v>
      </c>
      <c r="Q105" s="96">
        <f t="shared" si="44"/>
        <v>0</v>
      </c>
      <c r="R105" s="96">
        <f t="shared" si="44"/>
        <v>15500000</v>
      </c>
      <c r="S105" s="96">
        <f t="shared" si="44"/>
        <v>15500000</v>
      </c>
      <c r="T105" s="96">
        <f t="shared" si="44"/>
        <v>14000000</v>
      </c>
      <c r="U105" s="96">
        <f t="shared" si="44"/>
        <v>14000000</v>
      </c>
      <c r="AB105" s="82"/>
    </row>
    <row r="106" spans="1:28" ht="38.25" x14ac:dyDescent="0.25">
      <c r="A106" s="86">
        <v>51271</v>
      </c>
      <c r="B106" s="104" t="s">
        <v>141</v>
      </c>
      <c r="C106" s="108">
        <v>11</v>
      </c>
      <c r="D106" s="105" t="s">
        <v>108</v>
      </c>
      <c r="E106" s="91">
        <v>3421</v>
      </c>
      <c r="F106" s="92" t="s">
        <v>126</v>
      </c>
      <c r="H106" s="109"/>
      <c r="I106" s="109"/>
      <c r="J106" s="109"/>
      <c r="K106" s="109"/>
      <c r="L106" s="109"/>
      <c r="M106" s="109"/>
      <c r="N106" s="109">
        <v>15500000</v>
      </c>
      <c r="O106" s="109">
        <f>N106</f>
        <v>15500000</v>
      </c>
      <c r="P106" s="109"/>
      <c r="Q106" s="109"/>
      <c r="R106" s="109">
        <v>15250000</v>
      </c>
      <c r="S106" s="109">
        <f>R106</f>
        <v>15250000</v>
      </c>
      <c r="T106" s="109">
        <v>14000000</v>
      </c>
      <c r="U106" s="109">
        <f>T106</f>
        <v>14000000</v>
      </c>
      <c r="AB106" s="82"/>
    </row>
    <row r="107" spans="1:28" s="75" customFormat="1" ht="25.5" x14ac:dyDescent="0.25">
      <c r="A107" s="86">
        <v>51271</v>
      </c>
      <c r="B107" s="104" t="s">
        <v>141</v>
      </c>
      <c r="C107" s="108">
        <v>11</v>
      </c>
      <c r="D107" s="105" t="s">
        <v>108</v>
      </c>
      <c r="E107" s="91">
        <v>3423</v>
      </c>
      <c r="F107" s="92" t="s">
        <v>128</v>
      </c>
      <c r="G107" s="102"/>
      <c r="H107" s="109"/>
      <c r="I107" s="109"/>
      <c r="J107" s="109"/>
      <c r="K107" s="109"/>
      <c r="L107" s="109"/>
      <c r="M107" s="109"/>
      <c r="N107" s="109">
        <v>200000</v>
      </c>
      <c r="O107" s="109">
        <f>N107</f>
        <v>200000</v>
      </c>
      <c r="P107" s="109"/>
      <c r="Q107" s="109"/>
      <c r="R107" s="109">
        <v>250000</v>
      </c>
      <c r="S107" s="109">
        <f>R107</f>
        <v>250000</v>
      </c>
      <c r="T107" s="109">
        <v>0</v>
      </c>
      <c r="U107" s="109">
        <f>T107</f>
        <v>0</v>
      </c>
      <c r="V107" s="79"/>
      <c r="AB107" s="79"/>
    </row>
    <row r="108" spans="1:28" x14ac:dyDescent="0.25">
      <c r="A108" s="86">
        <v>51271</v>
      </c>
      <c r="B108" s="106" t="s">
        <v>141</v>
      </c>
      <c r="C108" s="76">
        <v>11</v>
      </c>
      <c r="D108" s="106"/>
      <c r="E108" s="77">
        <v>54</v>
      </c>
      <c r="F108" s="78"/>
      <c r="G108" s="78"/>
      <c r="H108" s="101">
        <f t="shared" ref="H108:U111" si="45">H109</f>
        <v>0</v>
      </c>
      <c r="I108" s="101">
        <f t="shared" si="45"/>
        <v>0</v>
      </c>
      <c r="J108" s="101">
        <f t="shared" si="45"/>
        <v>0</v>
      </c>
      <c r="K108" s="101">
        <f t="shared" si="45"/>
        <v>0</v>
      </c>
      <c r="L108" s="101">
        <f t="shared" si="45"/>
        <v>0</v>
      </c>
      <c r="M108" s="101">
        <f t="shared" si="45"/>
        <v>0</v>
      </c>
      <c r="N108" s="101">
        <f>N109+N111</f>
        <v>135500000</v>
      </c>
      <c r="O108" s="101">
        <f t="shared" ref="O108:U108" si="46">O109+O111</f>
        <v>0</v>
      </c>
      <c r="P108" s="101">
        <f t="shared" si="46"/>
        <v>0</v>
      </c>
      <c r="Q108" s="101">
        <f t="shared" si="46"/>
        <v>0</v>
      </c>
      <c r="R108" s="101">
        <f t="shared" si="46"/>
        <v>82000000</v>
      </c>
      <c r="S108" s="101">
        <f t="shared" si="46"/>
        <v>0</v>
      </c>
      <c r="T108" s="101">
        <f t="shared" si="46"/>
        <v>28500000</v>
      </c>
      <c r="U108" s="101">
        <f t="shared" si="46"/>
        <v>0</v>
      </c>
      <c r="AB108" s="82"/>
    </row>
    <row r="109" spans="1:28" s="75" customFormat="1" x14ac:dyDescent="0.25">
      <c r="A109" s="86">
        <v>51271</v>
      </c>
      <c r="B109" s="103" t="s">
        <v>141</v>
      </c>
      <c r="C109" s="110">
        <v>11</v>
      </c>
      <c r="D109" s="107"/>
      <c r="E109" s="93">
        <v>541</v>
      </c>
      <c r="F109" s="94"/>
      <c r="G109" s="64"/>
      <c r="H109" s="96">
        <f t="shared" si="45"/>
        <v>0</v>
      </c>
      <c r="I109" s="96">
        <f t="shared" si="45"/>
        <v>0</v>
      </c>
      <c r="J109" s="96">
        <f t="shared" si="45"/>
        <v>0</v>
      </c>
      <c r="K109" s="96">
        <f t="shared" si="45"/>
        <v>0</v>
      </c>
      <c r="L109" s="96">
        <f t="shared" si="45"/>
        <v>0</v>
      </c>
      <c r="M109" s="96">
        <f t="shared" si="45"/>
        <v>0</v>
      </c>
      <c r="N109" s="96">
        <f t="shared" si="45"/>
        <v>28500000</v>
      </c>
      <c r="O109" s="96">
        <f t="shared" si="45"/>
        <v>0</v>
      </c>
      <c r="P109" s="96">
        <f t="shared" si="45"/>
        <v>0</v>
      </c>
      <c r="Q109" s="96">
        <f t="shared" si="45"/>
        <v>0</v>
      </c>
      <c r="R109" s="96">
        <f t="shared" si="45"/>
        <v>28500000</v>
      </c>
      <c r="S109" s="96">
        <f t="shared" si="45"/>
        <v>0</v>
      </c>
      <c r="T109" s="96">
        <f t="shared" si="45"/>
        <v>28500000</v>
      </c>
      <c r="U109" s="96">
        <f t="shared" si="45"/>
        <v>0</v>
      </c>
      <c r="V109" s="79"/>
      <c r="AB109" s="79"/>
    </row>
    <row r="110" spans="1:28" ht="25.5" x14ac:dyDescent="0.25">
      <c r="A110" s="86">
        <v>51271</v>
      </c>
      <c r="B110" s="104" t="s">
        <v>141</v>
      </c>
      <c r="C110" s="108">
        <v>11</v>
      </c>
      <c r="D110" s="105" t="s">
        <v>108</v>
      </c>
      <c r="E110" s="91">
        <v>5413</v>
      </c>
      <c r="F110" s="92" t="s">
        <v>127</v>
      </c>
      <c r="H110" s="109"/>
      <c r="I110" s="109"/>
      <c r="J110" s="109"/>
      <c r="K110" s="109"/>
      <c r="L110" s="109"/>
      <c r="M110" s="109"/>
      <c r="N110" s="109">
        <v>28500000</v>
      </c>
      <c r="O110" s="85"/>
      <c r="P110" s="109"/>
      <c r="Q110" s="109"/>
      <c r="R110" s="109">
        <v>28500000</v>
      </c>
      <c r="S110" s="85"/>
      <c r="T110" s="109">
        <v>28500000</v>
      </c>
      <c r="U110" s="85"/>
      <c r="AB110" s="82"/>
    </row>
    <row r="111" spans="1:28" x14ac:dyDescent="0.25">
      <c r="A111" s="86">
        <v>51271</v>
      </c>
      <c r="B111" s="103" t="s">
        <v>141</v>
      </c>
      <c r="C111" s="110">
        <v>11</v>
      </c>
      <c r="D111" s="107"/>
      <c r="E111" s="93">
        <v>544</v>
      </c>
      <c r="F111" s="94"/>
      <c r="G111" s="64"/>
      <c r="H111" s="96">
        <f t="shared" si="45"/>
        <v>0</v>
      </c>
      <c r="I111" s="96">
        <f t="shared" si="45"/>
        <v>0</v>
      </c>
      <c r="J111" s="96">
        <f t="shared" si="45"/>
        <v>0</v>
      </c>
      <c r="K111" s="96">
        <f t="shared" si="45"/>
        <v>0</v>
      </c>
      <c r="L111" s="96">
        <f t="shared" si="45"/>
        <v>0</v>
      </c>
      <c r="M111" s="96">
        <f t="shared" si="45"/>
        <v>0</v>
      </c>
      <c r="N111" s="96">
        <f t="shared" si="45"/>
        <v>107000000</v>
      </c>
      <c r="O111" s="96">
        <f t="shared" si="45"/>
        <v>0</v>
      </c>
      <c r="P111" s="96">
        <f t="shared" si="45"/>
        <v>0</v>
      </c>
      <c r="Q111" s="96">
        <f t="shared" si="45"/>
        <v>0</v>
      </c>
      <c r="R111" s="96">
        <f t="shared" si="45"/>
        <v>53500000</v>
      </c>
      <c r="S111" s="85"/>
      <c r="T111" s="96">
        <f t="shared" si="45"/>
        <v>0</v>
      </c>
      <c r="U111" s="96">
        <f t="shared" si="45"/>
        <v>0</v>
      </c>
      <c r="AB111" s="82"/>
    </row>
    <row r="112" spans="1:28" ht="25.5" x14ac:dyDescent="0.25">
      <c r="A112" s="86">
        <v>51271</v>
      </c>
      <c r="B112" s="104" t="s">
        <v>141</v>
      </c>
      <c r="C112" s="108">
        <v>11</v>
      </c>
      <c r="D112" s="105" t="s">
        <v>108</v>
      </c>
      <c r="E112" s="91">
        <v>5446</v>
      </c>
      <c r="F112" s="92" t="s">
        <v>143</v>
      </c>
      <c r="H112" s="109"/>
      <c r="I112" s="109"/>
      <c r="J112" s="109"/>
      <c r="K112" s="109"/>
      <c r="L112" s="109"/>
      <c r="M112" s="109"/>
      <c r="N112" s="109">
        <v>107000000</v>
      </c>
      <c r="O112" s="85"/>
      <c r="P112" s="109"/>
      <c r="Q112" s="109"/>
      <c r="R112" s="109">
        <v>53500000</v>
      </c>
      <c r="S112" s="85"/>
      <c r="T112" s="109"/>
      <c r="U112" s="85"/>
      <c r="AB112" s="82"/>
    </row>
    <row r="113" spans="1:28" x14ac:dyDescent="0.25">
      <c r="A113" s="86">
        <v>51271</v>
      </c>
      <c r="B113" s="106" t="s">
        <v>141</v>
      </c>
      <c r="C113" s="76">
        <v>43</v>
      </c>
      <c r="D113" s="106"/>
      <c r="E113" s="77">
        <v>34</v>
      </c>
      <c r="F113" s="78"/>
      <c r="G113" s="78"/>
      <c r="H113" s="101"/>
      <c r="I113" s="101"/>
      <c r="J113" s="101"/>
      <c r="K113" s="101"/>
      <c r="L113" s="101"/>
      <c r="M113" s="101"/>
      <c r="N113" s="101">
        <f>N114</f>
        <v>900000</v>
      </c>
      <c r="O113" s="101">
        <f t="shared" ref="O113:U113" si="47">O114</f>
        <v>0</v>
      </c>
      <c r="P113" s="101">
        <f t="shared" si="47"/>
        <v>0</v>
      </c>
      <c r="Q113" s="101">
        <f t="shared" si="47"/>
        <v>0</v>
      </c>
      <c r="R113" s="101">
        <f t="shared" si="47"/>
        <v>0</v>
      </c>
      <c r="S113" s="101">
        <f t="shared" si="47"/>
        <v>0</v>
      </c>
      <c r="T113" s="101">
        <f t="shared" si="47"/>
        <v>0</v>
      </c>
      <c r="U113" s="101">
        <f t="shared" si="47"/>
        <v>0</v>
      </c>
      <c r="AB113" s="82"/>
    </row>
    <row r="114" spans="1:28" x14ac:dyDescent="0.25">
      <c r="A114" s="86">
        <v>51271</v>
      </c>
      <c r="B114" s="103" t="s">
        <v>141</v>
      </c>
      <c r="C114" s="110">
        <v>43</v>
      </c>
      <c r="D114" s="107"/>
      <c r="E114" s="93">
        <v>342</v>
      </c>
      <c r="F114" s="94"/>
      <c r="G114" s="64"/>
      <c r="H114" s="96"/>
      <c r="I114" s="96"/>
      <c r="J114" s="96"/>
      <c r="K114" s="96"/>
      <c r="L114" s="96"/>
      <c r="M114" s="96"/>
      <c r="N114" s="96">
        <f>N115+N116</f>
        <v>900000</v>
      </c>
      <c r="O114" s="96">
        <f t="shared" ref="O114:U114" si="48">O115+O116</f>
        <v>0</v>
      </c>
      <c r="P114" s="96">
        <f t="shared" si="48"/>
        <v>0</v>
      </c>
      <c r="Q114" s="96">
        <f t="shared" si="48"/>
        <v>0</v>
      </c>
      <c r="R114" s="96">
        <f t="shared" si="48"/>
        <v>0</v>
      </c>
      <c r="S114" s="96">
        <f t="shared" si="48"/>
        <v>0</v>
      </c>
      <c r="T114" s="96">
        <f t="shared" si="48"/>
        <v>0</v>
      </c>
      <c r="U114" s="96">
        <f t="shared" si="48"/>
        <v>0</v>
      </c>
      <c r="AB114" s="82"/>
    </row>
    <row r="115" spans="1:28" s="75" customFormat="1" ht="38.25" x14ac:dyDescent="0.25">
      <c r="A115" s="86">
        <v>51271</v>
      </c>
      <c r="B115" s="104" t="s">
        <v>141</v>
      </c>
      <c r="C115" s="108">
        <v>43</v>
      </c>
      <c r="D115" s="105" t="s">
        <v>108</v>
      </c>
      <c r="E115" s="91">
        <v>3421</v>
      </c>
      <c r="F115" s="92" t="s">
        <v>126</v>
      </c>
      <c r="G115" s="102"/>
      <c r="H115" s="109"/>
      <c r="I115" s="109"/>
      <c r="J115" s="109"/>
      <c r="K115" s="109"/>
      <c r="L115" s="109"/>
      <c r="M115" s="109"/>
      <c r="N115" s="109">
        <v>700000</v>
      </c>
      <c r="O115" s="85"/>
      <c r="P115" s="109"/>
      <c r="Q115" s="109"/>
      <c r="R115" s="109"/>
      <c r="S115" s="85"/>
      <c r="T115" s="109"/>
      <c r="U115" s="85"/>
      <c r="V115" s="74">
        <f>N117-J117</f>
        <v>21579000</v>
      </c>
      <c r="W115" s="74">
        <f>O117-K117</f>
        <v>812900</v>
      </c>
      <c r="X115" s="74">
        <f>N117-L117</f>
        <v>21579000</v>
      </c>
      <c r="Y115" s="74">
        <f>O117-M117</f>
        <v>812900</v>
      </c>
      <c r="Z115" s="74">
        <f>R117-P117</f>
        <v>24380000</v>
      </c>
      <c r="AA115" s="74">
        <f>S117-Q117</f>
        <v>3612900</v>
      </c>
      <c r="AB115" s="83"/>
    </row>
    <row r="116" spans="1:28" ht="25.5" x14ac:dyDescent="0.25">
      <c r="A116" s="86">
        <v>51271</v>
      </c>
      <c r="B116" s="104" t="s">
        <v>141</v>
      </c>
      <c r="C116" s="108">
        <v>43</v>
      </c>
      <c r="D116" s="105" t="s">
        <v>108</v>
      </c>
      <c r="E116" s="91">
        <v>3423</v>
      </c>
      <c r="F116" s="92" t="s">
        <v>128</v>
      </c>
      <c r="H116" s="109"/>
      <c r="I116" s="109"/>
      <c r="J116" s="109"/>
      <c r="K116" s="109"/>
      <c r="L116" s="109"/>
      <c r="M116" s="109"/>
      <c r="N116" s="109">
        <v>200000</v>
      </c>
      <c r="O116" s="85"/>
      <c r="P116" s="109"/>
      <c r="Q116" s="109"/>
      <c r="R116" s="109"/>
      <c r="S116" s="85"/>
      <c r="T116" s="109"/>
      <c r="U116" s="85"/>
      <c r="AB116" s="82"/>
    </row>
    <row r="117" spans="1:28" s="75" customFormat="1" ht="63.75" x14ac:dyDescent="0.25">
      <c r="A117" s="86">
        <v>51271</v>
      </c>
      <c r="B117" s="70" t="s">
        <v>144</v>
      </c>
      <c r="C117" s="70"/>
      <c r="D117" s="70"/>
      <c r="E117" s="71"/>
      <c r="F117" s="72" t="s">
        <v>145</v>
      </c>
      <c r="G117" s="73" t="s">
        <v>146</v>
      </c>
      <c r="H117" s="74">
        <f t="shared" ref="H117:U121" si="49">H118</f>
        <v>0</v>
      </c>
      <c r="I117" s="74">
        <f t="shared" si="49"/>
        <v>0</v>
      </c>
      <c r="J117" s="74">
        <f t="shared" si="49"/>
        <v>0</v>
      </c>
      <c r="K117" s="74">
        <f t="shared" si="49"/>
        <v>0</v>
      </c>
      <c r="L117" s="74">
        <f t="shared" si="49"/>
        <v>0</v>
      </c>
      <c r="M117" s="74">
        <f t="shared" si="49"/>
        <v>0</v>
      </c>
      <c r="N117" s="74">
        <f>N118+N124+N130+N133+N136+N142+N148</f>
        <v>21579000</v>
      </c>
      <c r="O117" s="74">
        <f t="shared" ref="O117:U117" si="50">O118+O124+O130+O133+O136+O142+O148</f>
        <v>812900</v>
      </c>
      <c r="P117" s="74">
        <f t="shared" si="50"/>
        <v>0</v>
      </c>
      <c r="Q117" s="74">
        <f t="shared" si="50"/>
        <v>0</v>
      </c>
      <c r="R117" s="74">
        <f t="shared" si="50"/>
        <v>24380000</v>
      </c>
      <c r="S117" s="74">
        <f t="shared" si="50"/>
        <v>3612900</v>
      </c>
      <c r="T117" s="74">
        <f t="shared" si="50"/>
        <v>17888000</v>
      </c>
      <c r="U117" s="74">
        <f t="shared" si="50"/>
        <v>2044100</v>
      </c>
      <c r="V117" s="79"/>
      <c r="AB117" s="79"/>
    </row>
    <row r="118" spans="1:28" x14ac:dyDescent="0.25">
      <c r="A118" s="86">
        <v>51271</v>
      </c>
      <c r="B118" s="106" t="s">
        <v>144</v>
      </c>
      <c r="C118" s="76">
        <v>12</v>
      </c>
      <c r="D118" s="106"/>
      <c r="E118" s="77">
        <v>31</v>
      </c>
      <c r="F118" s="78"/>
      <c r="G118" s="78"/>
      <c r="H118" s="101">
        <f t="shared" si="49"/>
        <v>0</v>
      </c>
      <c r="I118" s="101">
        <f t="shared" si="49"/>
        <v>0</v>
      </c>
      <c r="J118" s="101">
        <f t="shared" si="49"/>
        <v>0</v>
      </c>
      <c r="K118" s="101">
        <f t="shared" si="49"/>
        <v>0</v>
      </c>
      <c r="L118" s="101">
        <f t="shared" si="49"/>
        <v>0</v>
      </c>
      <c r="M118" s="101">
        <f t="shared" si="49"/>
        <v>0</v>
      </c>
      <c r="N118" s="101">
        <f>N119+N121</f>
        <v>10950</v>
      </c>
      <c r="O118" s="101">
        <f t="shared" ref="O118:U118" si="51">O119+O121</f>
        <v>10950</v>
      </c>
      <c r="P118" s="101">
        <f t="shared" si="51"/>
        <v>0</v>
      </c>
      <c r="Q118" s="101">
        <f t="shared" si="51"/>
        <v>0</v>
      </c>
      <c r="R118" s="101">
        <f t="shared" si="51"/>
        <v>10950</v>
      </c>
      <c r="S118" s="101">
        <f t="shared" si="51"/>
        <v>10950</v>
      </c>
      <c r="T118" s="101">
        <f t="shared" si="51"/>
        <v>10950</v>
      </c>
      <c r="U118" s="101">
        <f t="shared" si="51"/>
        <v>10950</v>
      </c>
      <c r="AB118" s="82"/>
    </row>
    <row r="119" spans="1:28" s="75" customFormat="1" x14ac:dyDescent="0.25">
      <c r="A119" s="86">
        <v>51271</v>
      </c>
      <c r="B119" s="103" t="s">
        <v>144</v>
      </c>
      <c r="C119" s="110">
        <v>12</v>
      </c>
      <c r="D119" s="107"/>
      <c r="E119" s="93">
        <v>311</v>
      </c>
      <c r="F119" s="94"/>
      <c r="G119" s="64"/>
      <c r="H119" s="96">
        <f t="shared" si="49"/>
        <v>0</v>
      </c>
      <c r="I119" s="96">
        <f t="shared" si="49"/>
        <v>0</v>
      </c>
      <c r="J119" s="96">
        <f t="shared" si="49"/>
        <v>0</v>
      </c>
      <c r="K119" s="96">
        <f t="shared" si="49"/>
        <v>0</v>
      </c>
      <c r="L119" s="96">
        <f t="shared" si="49"/>
        <v>0</v>
      </c>
      <c r="M119" s="96">
        <f t="shared" si="49"/>
        <v>0</v>
      </c>
      <c r="N119" s="96">
        <f t="shared" si="49"/>
        <v>9450</v>
      </c>
      <c r="O119" s="96">
        <f t="shared" si="49"/>
        <v>9450</v>
      </c>
      <c r="P119" s="96">
        <f t="shared" si="49"/>
        <v>0</v>
      </c>
      <c r="Q119" s="96">
        <f t="shared" si="49"/>
        <v>0</v>
      </c>
      <c r="R119" s="96">
        <f t="shared" si="49"/>
        <v>9450</v>
      </c>
      <c r="S119" s="96">
        <f t="shared" si="49"/>
        <v>9450</v>
      </c>
      <c r="T119" s="96">
        <f t="shared" si="49"/>
        <v>9450</v>
      </c>
      <c r="U119" s="96">
        <f t="shared" si="49"/>
        <v>9450</v>
      </c>
      <c r="V119" s="79"/>
      <c r="AB119" s="79"/>
    </row>
    <row r="120" spans="1:28" x14ac:dyDescent="0.25">
      <c r="A120" s="86">
        <v>51271</v>
      </c>
      <c r="B120" s="104" t="s">
        <v>144</v>
      </c>
      <c r="C120" s="108">
        <v>12</v>
      </c>
      <c r="D120" s="105" t="s">
        <v>108</v>
      </c>
      <c r="E120" s="91">
        <v>3111</v>
      </c>
      <c r="F120" s="92" t="s">
        <v>66</v>
      </c>
      <c r="H120" s="109"/>
      <c r="I120" s="109"/>
      <c r="J120" s="109"/>
      <c r="K120" s="109"/>
      <c r="L120" s="109"/>
      <c r="M120" s="109"/>
      <c r="N120" s="109">
        <v>9450</v>
      </c>
      <c r="O120" s="109">
        <f>N120</f>
        <v>9450</v>
      </c>
      <c r="P120" s="109"/>
      <c r="Q120" s="109"/>
      <c r="R120" s="109">
        <v>9450</v>
      </c>
      <c r="S120" s="109">
        <f>R120</f>
        <v>9450</v>
      </c>
      <c r="T120" s="109">
        <v>9450</v>
      </c>
      <c r="U120" s="109">
        <f>T120</f>
        <v>9450</v>
      </c>
      <c r="AB120" s="82"/>
    </row>
    <row r="121" spans="1:28" x14ac:dyDescent="0.25">
      <c r="A121" s="86">
        <v>51271</v>
      </c>
      <c r="B121" s="103" t="s">
        <v>144</v>
      </c>
      <c r="C121" s="110">
        <v>12</v>
      </c>
      <c r="D121" s="107"/>
      <c r="E121" s="93">
        <v>313</v>
      </c>
      <c r="F121" s="94"/>
      <c r="G121" s="64"/>
      <c r="H121" s="96">
        <f t="shared" si="49"/>
        <v>0</v>
      </c>
      <c r="I121" s="96">
        <f t="shared" si="49"/>
        <v>0</v>
      </c>
      <c r="J121" s="96">
        <f t="shared" si="49"/>
        <v>0</v>
      </c>
      <c r="K121" s="96">
        <f t="shared" si="49"/>
        <v>0</v>
      </c>
      <c r="L121" s="96">
        <f t="shared" si="49"/>
        <v>0</v>
      </c>
      <c r="M121" s="96">
        <f t="shared" si="49"/>
        <v>0</v>
      </c>
      <c r="N121" s="96">
        <f>N122+N123</f>
        <v>1500</v>
      </c>
      <c r="O121" s="96">
        <f t="shared" ref="O121:U121" si="52">O122+O123</f>
        <v>1500</v>
      </c>
      <c r="P121" s="96">
        <f t="shared" si="52"/>
        <v>0</v>
      </c>
      <c r="Q121" s="96">
        <f t="shared" si="52"/>
        <v>0</v>
      </c>
      <c r="R121" s="96">
        <f t="shared" si="52"/>
        <v>1500</v>
      </c>
      <c r="S121" s="96">
        <f t="shared" si="52"/>
        <v>1500</v>
      </c>
      <c r="T121" s="96">
        <f t="shared" si="52"/>
        <v>1500</v>
      </c>
      <c r="U121" s="96">
        <f t="shared" si="52"/>
        <v>1500</v>
      </c>
      <c r="AB121" s="82"/>
    </row>
    <row r="122" spans="1:28" x14ac:dyDescent="0.25">
      <c r="A122" s="86">
        <v>51271</v>
      </c>
      <c r="B122" s="80" t="s">
        <v>144</v>
      </c>
      <c r="C122" s="81">
        <v>12</v>
      </c>
      <c r="D122" s="98" t="s">
        <v>108</v>
      </c>
      <c r="E122" s="111">
        <v>3131</v>
      </c>
      <c r="F122" s="97" t="s">
        <v>109</v>
      </c>
      <c r="H122" s="109"/>
      <c r="I122" s="109"/>
      <c r="J122" s="109"/>
      <c r="K122" s="109"/>
      <c r="L122" s="109"/>
      <c r="M122" s="109"/>
      <c r="N122" s="109">
        <v>0</v>
      </c>
      <c r="O122" s="109">
        <f>N122</f>
        <v>0</v>
      </c>
      <c r="P122" s="109"/>
      <c r="Q122" s="109"/>
      <c r="R122" s="109">
        <v>0</v>
      </c>
      <c r="S122" s="109">
        <f>R122</f>
        <v>0</v>
      </c>
      <c r="T122" s="109">
        <v>0</v>
      </c>
      <c r="U122" s="109">
        <f>T122</f>
        <v>0</v>
      </c>
      <c r="AB122" s="82"/>
    </row>
    <row r="123" spans="1:28" s="75" customFormat="1" x14ac:dyDescent="0.25">
      <c r="A123" s="86">
        <v>51271</v>
      </c>
      <c r="B123" s="104" t="s">
        <v>144</v>
      </c>
      <c r="C123" s="108">
        <v>12</v>
      </c>
      <c r="D123" s="105" t="s">
        <v>108</v>
      </c>
      <c r="E123" s="91">
        <v>3132</v>
      </c>
      <c r="F123" s="92" t="s">
        <v>70</v>
      </c>
      <c r="G123" s="102"/>
      <c r="H123" s="109"/>
      <c r="I123" s="109"/>
      <c r="J123" s="109"/>
      <c r="K123" s="109"/>
      <c r="L123" s="109"/>
      <c r="M123" s="109"/>
      <c r="N123" s="109">
        <v>1500</v>
      </c>
      <c r="O123" s="109">
        <f>N123</f>
        <v>1500</v>
      </c>
      <c r="P123" s="109"/>
      <c r="Q123" s="109"/>
      <c r="R123" s="109">
        <v>1500</v>
      </c>
      <c r="S123" s="109">
        <f>R123</f>
        <v>1500</v>
      </c>
      <c r="T123" s="109">
        <v>1500</v>
      </c>
      <c r="U123" s="109">
        <f>T123</f>
        <v>1500</v>
      </c>
      <c r="V123" s="79"/>
      <c r="AB123" s="79"/>
    </row>
    <row r="124" spans="1:28" x14ac:dyDescent="0.25">
      <c r="A124" s="86">
        <v>51271</v>
      </c>
      <c r="B124" s="106" t="s">
        <v>144</v>
      </c>
      <c r="C124" s="76">
        <v>12</v>
      </c>
      <c r="D124" s="106"/>
      <c r="E124" s="77">
        <v>32</v>
      </c>
      <c r="F124" s="78"/>
      <c r="G124" s="78"/>
      <c r="H124" s="101">
        <f t="shared" ref="H124:U125" si="53">H125</f>
        <v>0</v>
      </c>
      <c r="I124" s="101">
        <f t="shared" si="53"/>
        <v>0</v>
      </c>
      <c r="J124" s="101">
        <f t="shared" si="53"/>
        <v>0</v>
      </c>
      <c r="K124" s="101">
        <f t="shared" si="53"/>
        <v>0</v>
      </c>
      <c r="L124" s="101">
        <f t="shared" si="53"/>
        <v>0</v>
      </c>
      <c r="M124" s="101">
        <f t="shared" si="53"/>
        <v>0</v>
      </c>
      <c r="N124" s="101">
        <f>N125+N127</f>
        <v>1950</v>
      </c>
      <c r="O124" s="101">
        <f t="shared" ref="O124:U124" si="54">O125+O127</f>
        <v>1950</v>
      </c>
      <c r="P124" s="101">
        <f t="shared" si="54"/>
        <v>0</v>
      </c>
      <c r="Q124" s="101">
        <f t="shared" si="54"/>
        <v>0</v>
      </c>
      <c r="R124" s="101">
        <f t="shared" si="54"/>
        <v>1950</v>
      </c>
      <c r="S124" s="101">
        <f t="shared" si="54"/>
        <v>1950</v>
      </c>
      <c r="T124" s="101">
        <f t="shared" si="54"/>
        <v>1950</v>
      </c>
      <c r="U124" s="101">
        <f t="shared" si="54"/>
        <v>1950</v>
      </c>
      <c r="AB124" s="82"/>
    </row>
    <row r="125" spans="1:28" s="75" customFormat="1" x14ac:dyDescent="0.25">
      <c r="A125" s="86">
        <v>51271</v>
      </c>
      <c r="B125" s="103" t="s">
        <v>144</v>
      </c>
      <c r="C125" s="110">
        <v>12</v>
      </c>
      <c r="D125" s="107"/>
      <c r="E125" s="93">
        <v>321</v>
      </c>
      <c r="F125" s="94"/>
      <c r="G125" s="64"/>
      <c r="H125" s="96">
        <f t="shared" si="53"/>
        <v>0</v>
      </c>
      <c r="I125" s="96">
        <f t="shared" si="53"/>
        <v>0</v>
      </c>
      <c r="J125" s="96">
        <f t="shared" si="53"/>
        <v>0</v>
      </c>
      <c r="K125" s="96">
        <f t="shared" si="53"/>
        <v>0</v>
      </c>
      <c r="L125" s="96">
        <f t="shared" si="53"/>
        <v>0</v>
      </c>
      <c r="M125" s="96">
        <f t="shared" si="53"/>
        <v>0</v>
      </c>
      <c r="N125" s="96">
        <f t="shared" si="53"/>
        <v>150</v>
      </c>
      <c r="O125" s="96">
        <f t="shared" si="53"/>
        <v>150</v>
      </c>
      <c r="P125" s="96">
        <f t="shared" si="53"/>
        <v>0</v>
      </c>
      <c r="Q125" s="96">
        <f t="shared" si="53"/>
        <v>0</v>
      </c>
      <c r="R125" s="96">
        <f t="shared" si="53"/>
        <v>150</v>
      </c>
      <c r="S125" s="96">
        <f t="shared" si="53"/>
        <v>150</v>
      </c>
      <c r="T125" s="96">
        <f t="shared" si="53"/>
        <v>150</v>
      </c>
      <c r="U125" s="96">
        <f t="shared" si="53"/>
        <v>150</v>
      </c>
      <c r="V125" s="79"/>
      <c r="AB125" s="79"/>
    </row>
    <row r="126" spans="1:28" x14ac:dyDescent="0.25">
      <c r="A126" s="86">
        <v>51271</v>
      </c>
      <c r="B126" s="104" t="s">
        <v>144</v>
      </c>
      <c r="C126" s="108">
        <v>12</v>
      </c>
      <c r="D126" s="105" t="s">
        <v>108</v>
      </c>
      <c r="E126" s="91">
        <v>3212</v>
      </c>
      <c r="F126" s="92" t="s">
        <v>72</v>
      </c>
      <c r="H126" s="109"/>
      <c r="I126" s="109"/>
      <c r="J126" s="109"/>
      <c r="K126" s="109"/>
      <c r="L126" s="109"/>
      <c r="M126" s="109"/>
      <c r="N126" s="109">
        <v>150</v>
      </c>
      <c r="O126" s="109">
        <f>N126</f>
        <v>150</v>
      </c>
      <c r="P126" s="109"/>
      <c r="Q126" s="109"/>
      <c r="R126" s="109">
        <v>150</v>
      </c>
      <c r="S126" s="109">
        <f>R126</f>
        <v>150</v>
      </c>
      <c r="T126" s="109">
        <v>150</v>
      </c>
      <c r="U126" s="109">
        <f>T126</f>
        <v>150</v>
      </c>
      <c r="AB126" s="82"/>
    </row>
    <row r="127" spans="1:28" x14ac:dyDescent="0.25">
      <c r="A127" s="86">
        <v>51271</v>
      </c>
      <c r="B127" s="103" t="s">
        <v>144</v>
      </c>
      <c r="C127" s="110">
        <v>12</v>
      </c>
      <c r="D127" s="107"/>
      <c r="E127" s="93">
        <v>323</v>
      </c>
      <c r="F127" s="94"/>
      <c r="G127" s="64"/>
      <c r="H127" s="96">
        <f t="shared" ref="H127:M127" si="55">H128</f>
        <v>0</v>
      </c>
      <c r="I127" s="96">
        <f t="shared" si="55"/>
        <v>0</v>
      </c>
      <c r="J127" s="96">
        <f t="shared" si="55"/>
        <v>0</v>
      </c>
      <c r="K127" s="96">
        <f t="shared" si="55"/>
        <v>0</v>
      </c>
      <c r="L127" s="96">
        <f t="shared" si="55"/>
        <v>0</v>
      </c>
      <c r="M127" s="96">
        <f t="shared" si="55"/>
        <v>0</v>
      </c>
      <c r="N127" s="96">
        <f>N128+N129</f>
        <v>1800</v>
      </c>
      <c r="O127" s="96">
        <f t="shared" ref="O127:U127" si="56">O128+O129</f>
        <v>1800</v>
      </c>
      <c r="P127" s="96">
        <f t="shared" si="56"/>
        <v>0</v>
      </c>
      <c r="Q127" s="96">
        <f t="shared" si="56"/>
        <v>0</v>
      </c>
      <c r="R127" s="96">
        <f t="shared" si="56"/>
        <v>1800</v>
      </c>
      <c r="S127" s="96">
        <f t="shared" si="56"/>
        <v>1800</v>
      </c>
      <c r="T127" s="96">
        <f t="shared" si="56"/>
        <v>1800</v>
      </c>
      <c r="U127" s="96">
        <f t="shared" si="56"/>
        <v>1800</v>
      </c>
      <c r="AB127" s="82"/>
    </row>
    <row r="128" spans="1:28" x14ac:dyDescent="0.25">
      <c r="A128" s="86">
        <v>51271</v>
      </c>
      <c r="B128" s="104" t="s">
        <v>144</v>
      </c>
      <c r="C128" s="108">
        <v>12</v>
      </c>
      <c r="D128" s="105" t="s">
        <v>108</v>
      </c>
      <c r="E128" s="91">
        <v>3231</v>
      </c>
      <c r="F128" s="92" t="s">
        <v>80</v>
      </c>
      <c r="H128" s="109"/>
      <c r="I128" s="109"/>
      <c r="J128" s="109"/>
      <c r="K128" s="109"/>
      <c r="L128" s="109"/>
      <c r="M128" s="109"/>
      <c r="N128" s="109">
        <v>600</v>
      </c>
      <c r="O128" s="109">
        <f>N128</f>
        <v>600</v>
      </c>
      <c r="P128" s="109"/>
      <c r="Q128" s="109"/>
      <c r="R128" s="109">
        <v>600</v>
      </c>
      <c r="S128" s="109">
        <f>R128</f>
        <v>600</v>
      </c>
      <c r="T128" s="109">
        <v>600</v>
      </c>
      <c r="U128" s="109">
        <f>T128</f>
        <v>600</v>
      </c>
      <c r="AB128" s="82"/>
    </row>
    <row r="129" spans="1:28" s="75" customFormat="1" x14ac:dyDescent="0.25">
      <c r="A129" s="86">
        <v>51271</v>
      </c>
      <c r="B129" s="104" t="s">
        <v>144</v>
      </c>
      <c r="C129" s="108">
        <v>12</v>
      </c>
      <c r="D129" s="105" t="s">
        <v>108</v>
      </c>
      <c r="E129" s="91">
        <v>3239</v>
      </c>
      <c r="F129" s="92" t="s">
        <v>86</v>
      </c>
      <c r="G129" s="102"/>
      <c r="H129" s="109"/>
      <c r="I129" s="109"/>
      <c r="J129" s="109"/>
      <c r="K129" s="109"/>
      <c r="L129" s="109"/>
      <c r="M129" s="109"/>
      <c r="N129" s="109">
        <v>1200</v>
      </c>
      <c r="O129" s="109">
        <f>N129</f>
        <v>1200</v>
      </c>
      <c r="P129" s="109"/>
      <c r="Q129" s="109"/>
      <c r="R129" s="109">
        <v>1200</v>
      </c>
      <c r="S129" s="109">
        <f>R129</f>
        <v>1200</v>
      </c>
      <c r="T129" s="109">
        <v>1200</v>
      </c>
      <c r="U129" s="109">
        <f>T129</f>
        <v>1200</v>
      </c>
      <c r="V129" s="79"/>
      <c r="AB129" s="79"/>
    </row>
    <row r="130" spans="1:28" x14ac:dyDescent="0.25">
      <c r="A130" s="86">
        <v>51271</v>
      </c>
      <c r="B130" s="106" t="s">
        <v>144</v>
      </c>
      <c r="C130" s="76">
        <v>12</v>
      </c>
      <c r="D130" s="106"/>
      <c r="E130" s="77">
        <v>42</v>
      </c>
      <c r="F130" s="78"/>
      <c r="G130" s="78"/>
      <c r="H130" s="101">
        <f t="shared" ref="H130:U131" si="57">H131</f>
        <v>0</v>
      </c>
      <c r="I130" s="101">
        <f t="shared" si="57"/>
        <v>0</v>
      </c>
      <c r="J130" s="101">
        <f t="shared" si="57"/>
        <v>0</v>
      </c>
      <c r="K130" s="101">
        <f t="shared" si="57"/>
        <v>0</v>
      </c>
      <c r="L130" s="101">
        <f t="shared" si="57"/>
        <v>0</v>
      </c>
      <c r="M130" s="101">
        <f t="shared" si="57"/>
        <v>0</v>
      </c>
      <c r="N130" s="101">
        <f t="shared" si="57"/>
        <v>800000</v>
      </c>
      <c r="O130" s="101">
        <f t="shared" si="57"/>
        <v>800000</v>
      </c>
      <c r="P130" s="101">
        <f t="shared" si="57"/>
        <v>0</v>
      </c>
      <c r="Q130" s="101">
        <f t="shared" si="57"/>
        <v>0</v>
      </c>
      <c r="R130" s="101">
        <f t="shared" si="57"/>
        <v>3600000</v>
      </c>
      <c r="S130" s="101">
        <f t="shared" si="57"/>
        <v>3600000</v>
      </c>
      <c r="T130" s="101">
        <f t="shared" si="57"/>
        <v>2031200</v>
      </c>
      <c r="U130" s="101">
        <f t="shared" si="57"/>
        <v>2031200</v>
      </c>
      <c r="AB130" s="82"/>
    </row>
    <row r="131" spans="1:28" x14ac:dyDescent="0.25">
      <c r="A131" s="86">
        <v>51271</v>
      </c>
      <c r="B131" s="103" t="s">
        <v>144</v>
      </c>
      <c r="C131" s="110">
        <v>12</v>
      </c>
      <c r="D131" s="107"/>
      <c r="E131" s="93">
        <v>421</v>
      </c>
      <c r="F131" s="94"/>
      <c r="G131" s="64"/>
      <c r="H131" s="96">
        <f t="shared" si="57"/>
        <v>0</v>
      </c>
      <c r="I131" s="96">
        <f t="shared" si="57"/>
        <v>0</v>
      </c>
      <c r="J131" s="96">
        <f t="shared" si="57"/>
        <v>0</v>
      </c>
      <c r="K131" s="96">
        <f t="shared" si="57"/>
        <v>0</v>
      </c>
      <c r="L131" s="96">
        <f t="shared" si="57"/>
        <v>0</v>
      </c>
      <c r="M131" s="96">
        <f t="shared" si="57"/>
        <v>0</v>
      </c>
      <c r="N131" s="96">
        <f t="shared" si="57"/>
        <v>800000</v>
      </c>
      <c r="O131" s="96">
        <f t="shared" si="57"/>
        <v>800000</v>
      </c>
      <c r="P131" s="96">
        <f t="shared" si="57"/>
        <v>0</v>
      </c>
      <c r="Q131" s="96">
        <f t="shared" si="57"/>
        <v>0</v>
      </c>
      <c r="R131" s="96">
        <f t="shared" si="57"/>
        <v>3600000</v>
      </c>
      <c r="S131" s="96">
        <f t="shared" si="57"/>
        <v>3600000</v>
      </c>
      <c r="T131" s="96">
        <f t="shared" si="57"/>
        <v>2031200</v>
      </c>
      <c r="U131" s="96">
        <f t="shared" si="57"/>
        <v>2031200</v>
      </c>
      <c r="AB131" s="82"/>
    </row>
    <row r="132" spans="1:28" s="75" customFormat="1" x14ac:dyDescent="0.25">
      <c r="A132" s="86">
        <v>51271</v>
      </c>
      <c r="B132" s="104" t="s">
        <v>144</v>
      </c>
      <c r="C132" s="108">
        <v>12</v>
      </c>
      <c r="D132" s="105" t="s">
        <v>108</v>
      </c>
      <c r="E132" s="91">
        <v>4214</v>
      </c>
      <c r="F132" s="92" t="s">
        <v>113</v>
      </c>
      <c r="G132" s="102"/>
      <c r="H132" s="109"/>
      <c r="I132" s="109"/>
      <c r="J132" s="109"/>
      <c r="K132" s="109"/>
      <c r="L132" s="109"/>
      <c r="M132" s="109"/>
      <c r="N132" s="109">
        <v>800000</v>
      </c>
      <c r="O132" s="109">
        <f>N132</f>
        <v>800000</v>
      </c>
      <c r="P132" s="109"/>
      <c r="Q132" s="109"/>
      <c r="R132" s="109">
        <v>3600000</v>
      </c>
      <c r="S132" s="109">
        <f>R132</f>
        <v>3600000</v>
      </c>
      <c r="T132" s="109">
        <v>2031200</v>
      </c>
      <c r="U132" s="109">
        <f>T132</f>
        <v>2031200</v>
      </c>
      <c r="V132" s="79"/>
      <c r="AB132" s="79"/>
    </row>
    <row r="133" spans="1:28" x14ac:dyDescent="0.25">
      <c r="A133" s="86">
        <v>51271</v>
      </c>
      <c r="B133" s="106" t="s">
        <v>144</v>
      </c>
      <c r="C133" s="76">
        <v>43</v>
      </c>
      <c r="D133" s="106"/>
      <c r="E133" s="77">
        <v>42</v>
      </c>
      <c r="F133" s="78"/>
      <c r="G133" s="78"/>
      <c r="H133" s="101" t="e">
        <f>#REF!</f>
        <v>#REF!</v>
      </c>
      <c r="I133" s="101" t="e">
        <f>#REF!</f>
        <v>#REF!</v>
      </c>
      <c r="J133" s="101" t="e">
        <f>#REF!</f>
        <v>#REF!</v>
      </c>
      <c r="K133" s="101" t="e">
        <f>#REF!</f>
        <v>#REF!</v>
      </c>
      <c r="L133" s="101" t="e">
        <f>#REF!</f>
        <v>#REF!</v>
      </c>
      <c r="M133" s="101" t="e">
        <f>#REF!</f>
        <v>#REF!</v>
      </c>
      <c r="N133" s="101">
        <f>N134</f>
        <v>293000</v>
      </c>
      <c r="O133" s="101">
        <f t="shared" ref="O133:U133" si="58">O134</f>
        <v>0</v>
      </c>
      <c r="P133" s="101">
        <f t="shared" si="58"/>
        <v>0</v>
      </c>
      <c r="Q133" s="101">
        <f t="shared" si="58"/>
        <v>0</v>
      </c>
      <c r="R133" s="101">
        <f t="shared" si="58"/>
        <v>294000</v>
      </c>
      <c r="S133" s="101">
        <f t="shared" si="58"/>
        <v>0</v>
      </c>
      <c r="T133" s="101">
        <f t="shared" si="58"/>
        <v>294000</v>
      </c>
      <c r="U133" s="101">
        <f t="shared" si="58"/>
        <v>0</v>
      </c>
      <c r="AB133" s="82"/>
    </row>
    <row r="134" spans="1:28" x14ac:dyDescent="0.25">
      <c r="A134" s="86">
        <v>51271</v>
      </c>
      <c r="B134" s="103" t="s">
        <v>144</v>
      </c>
      <c r="C134" s="110">
        <v>43</v>
      </c>
      <c r="D134" s="107"/>
      <c r="E134" s="93">
        <v>421</v>
      </c>
      <c r="F134" s="94"/>
      <c r="G134" s="64"/>
      <c r="H134" s="96">
        <f t="shared" ref="H134:U134" si="59">H135</f>
        <v>0</v>
      </c>
      <c r="I134" s="96">
        <f t="shared" si="59"/>
        <v>0</v>
      </c>
      <c r="J134" s="96">
        <f t="shared" si="59"/>
        <v>0</v>
      </c>
      <c r="K134" s="96">
        <f t="shared" si="59"/>
        <v>0</v>
      </c>
      <c r="L134" s="96">
        <f t="shared" si="59"/>
        <v>0</v>
      </c>
      <c r="M134" s="96">
        <f t="shared" si="59"/>
        <v>0</v>
      </c>
      <c r="N134" s="96">
        <f t="shared" si="59"/>
        <v>293000</v>
      </c>
      <c r="O134" s="96">
        <f t="shared" si="59"/>
        <v>0</v>
      </c>
      <c r="P134" s="96">
        <f t="shared" si="59"/>
        <v>0</v>
      </c>
      <c r="Q134" s="96">
        <f t="shared" si="59"/>
        <v>0</v>
      </c>
      <c r="R134" s="96">
        <f t="shared" si="59"/>
        <v>294000</v>
      </c>
      <c r="S134" s="96">
        <f t="shared" si="59"/>
        <v>0</v>
      </c>
      <c r="T134" s="96">
        <f t="shared" si="59"/>
        <v>294000</v>
      </c>
      <c r="U134" s="96">
        <f t="shared" si="59"/>
        <v>0</v>
      </c>
      <c r="AB134" s="82"/>
    </row>
    <row r="135" spans="1:28" s="75" customFormat="1" x14ac:dyDescent="0.25">
      <c r="A135" s="86">
        <v>51271</v>
      </c>
      <c r="B135" s="104" t="s">
        <v>144</v>
      </c>
      <c r="C135" s="108">
        <v>43</v>
      </c>
      <c r="D135" s="105" t="s">
        <v>108</v>
      </c>
      <c r="E135" s="91">
        <v>4214</v>
      </c>
      <c r="F135" s="92" t="s">
        <v>113</v>
      </c>
      <c r="G135" s="102"/>
      <c r="H135" s="109"/>
      <c r="I135" s="109"/>
      <c r="J135" s="109"/>
      <c r="K135" s="109"/>
      <c r="L135" s="109"/>
      <c r="M135" s="109"/>
      <c r="N135" s="109">
        <v>293000</v>
      </c>
      <c r="O135" s="85"/>
      <c r="P135" s="109"/>
      <c r="Q135" s="109"/>
      <c r="R135" s="109">
        <v>294000</v>
      </c>
      <c r="S135" s="85"/>
      <c r="T135" s="109">
        <v>294000</v>
      </c>
      <c r="U135" s="85"/>
      <c r="V135" s="79"/>
      <c r="AB135" s="79"/>
    </row>
    <row r="136" spans="1:28" x14ac:dyDescent="0.25">
      <c r="A136" s="86">
        <v>51271</v>
      </c>
      <c r="B136" s="106" t="s">
        <v>144</v>
      </c>
      <c r="C136" s="76">
        <v>562</v>
      </c>
      <c r="D136" s="106"/>
      <c r="E136" s="77">
        <v>31</v>
      </c>
      <c r="F136" s="78"/>
      <c r="G136" s="78"/>
      <c r="H136" s="101">
        <f t="shared" ref="H136:U137" si="60">H137</f>
        <v>0</v>
      </c>
      <c r="I136" s="101">
        <f t="shared" si="60"/>
        <v>0</v>
      </c>
      <c r="J136" s="101">
        <f t="shared" si="60"/>
        <v>0</v>
      </c>
      <c r="K136" s="101">
        <f t="shared" si="60"/>
        <v>0</v>
      </c>
      <c r="L136" s="101">
        <f t="shared" si="60"/>
        <v>0</v>
      </c>
      <c r="M136" s="101">
        <f t="shared" si="60"/>
        <v>0</v>
      </c>
      <c r="N136" s="101">
        <f>N137+N139</f>
        <v>62050</v>
      </c>
      <c r="O136" s="101">
        <f t="shared" ref="O136:U136" si="61">O137+O139</f>
        <v>0</v>
      </c>
      <c r="P136" s="101">
        <f t="shared" si="61"/>
        <v>0</v>
      </c>
      <c r="Q136" s="101">
        <f t="shared" si="61"/>
        <v>0</v>
      </c>
      <c r="R136" s="101">
        <f t="shared" si="61"/>
        <v>62050</v>
      </c>
      <c r="S136" s="101">
        <f t="shared" si="61"/>
        <v>0</v>
      </c>
      <c r="T136" s="101">
        <f t="shared" si="61"/>
        <v>62050</v>
      </c>
      <c r="U136" s="101">
        <f t="shared" si="61"/>
        <v>0</v>
      </c>
      <c r="AB136" s="82"/>
    </row>
    <row r="137" spans="1:28" s="75" customFormat="1" x14ac:dyDescent="0.25">
      <c r="A137" s="86">
        <v>51271</v>
      </c>
      <c r="B137" s="103" t="s">
        <v>144</v>
      </c>
      <c r="C137" s="110">
        <v>562</v>
      </c>
      <c r="D137" s="107"/>
      <c r="E137" s="93">
        <v>311</v>
      </c>
      <c r="F137" s="94"/>
      <c r="G137" s="64"/>
      <c r="H137" s="96">
        <f t="shared" si="60"/>
        <v>0</v>
      </c>
      <c r="I137" s="96">
        <f t="shared" si="60"/>
        <v>0</v>
      </c>
      <c r="J137" s="96">
        <f t="shared" si="60"/>
        <v>0</v>
      </c>
      <c r="K137" s="96">
        <f t="shared" si="60"/>
        <v>0</v>
      </c>
      <c r="L137" s="96">
        <f t="shared" si="60"/>
        <v>0</v>
      </c>
      <c r="M137" s="96">
        <f t="shared" si="60"/>
        <v>0</v>
      </c>
      <c r="N137" s="96">
        <f t="shared" si="60"/>
        <v>53550</v>
      </c>
      <c r="O137" s="96">
        <f t="shared" si="60"/>
        <v>0</v>
      </c>
      <c r="P137" s="96">
        <f t="shared" si="60"/>
        <v>0</v>
      </c>
      <c r="Q137" s="96">
        <f t="shared" si="60"/>
        <v>0</v>
      </c>
      <c r="R137" s="96">
        <f t="shared" si="60"/>
        <v>53550</v>
      </c>
      <c r="S137" s="96">
        <f t="shared" si="60"/>
        <v>0</v>
      </c>
      <c r="T137" s="96">
        <f t="shared" si="60"/>
        <v>53550</v>
      </c>
      <c r="U137" s="96">
        <f t="shared" si="60"/>
        <v>0</v>
      </c>
      <c r="V137" s="79"/>
      <c r="AB137" s="79"/>
    </row>
    <row r="138" spans="1:28" x14ac:dyDescent="0.25">
      <c r="A138" s="86">
        <v>51271</v>
      </c>
      <c r="B138" s="104" t="s">
        <v>144</v>
      </c>
      <c r="C138" s="108">
        <v>562</v>
      </c>
      <c r="D138" s="105" t="s">
        <v>108</v>
      </c>
      <c r="E138" s="91">
        <v>3111</v>
      </c>
      <c r="F138" s="92" t="s">
        <v>66</v>
      </c>
      <c r="H138" s="109"/>
      <c r="I138" s="109"/>
      <c r="J138" s="109"/>
      <c r="K138" s="109"/>
      <c r="L138" s="109"/>
      <c r="M138" s="109"/>
      <c r="N138" s="109">
        <v>53550</v>
      </c>
      <c r="O138" s="85"/>
      <c r="P138" s="109"/>
      <c r="Q138" s="109"/>
      <c r="R138" s="109">
        <v>53550</v>
      </c>
      <c r="S138" s="85"/>
      <c r="T138" s="109">
        <v>53550</v>
      </c>
      <c r="U138" s="85"/>
      <c r="AB138" s="82"/>
    </row>
    <row r="139" spans="1:28" x14ac:dyDescent="0.25">
      <c r="A139" s="86">
        <v>51271</v>
      </c>
      <c r="B139" s="103" t="s">
        <v>144</v>
      </c>
      <c r="C139" s="110">
        <v>562</v>
      </c>
      <c r="D139" s="107"/>
      <c r="E139" s="93">
        <v>313</v>
      </c>
      <c r="F139" s="94"/>
      <c r="G139" s="64"/>
      <c r="H139" s="96">
        <f t="shared" ref="H139:M139" si="62">H140</f>
        <v>0</v>
      </c>
      <c r="I139" s="96">
        <f t="shared" si="62"/>
        <v>0</v>
      </c>
      <c r="J139" s="96">
        <f t="shared" si="62"/>
        <v>0</v>
      </c>
      <c r="K139" s="96">
        <f t="shared" si="62"/>
        <v>0</v>
      </c>
      <c r="L139" s="96">
        <f t="shared" si="62"/>
        <v>0</v>
      </c>
      <c r="M139" s="96">
        <f t="shared" si="62"/>
        <v>0</v>
      </c>
      <c r="N139" s="96">
        <f>N140+N141</f>
        <v>8500</v>
      </c>
      <c r="O139" s="96">
        <f t="shared" ref="O139:U139" si="63">O140+O141</f>
        <v>0</v>
      </c>
      <c r="P139" s="96">
        <f t="shared" si="63"/>
        <v>0</v>
      </c>
      <c r="Q139" s="96">
        <f t="shared" si="63"/>
        <v>0</v>
      </c>
      <c r="R139" s="96">
        <f t="shared" si="63"/>
        <v>8500</v>
      </c>
      <c r="S139" s="96">
        <f t="shared" si="63"/>
        <v>0</v>
      </c>
      <c r="T139" s="96">
        <f t="shared" si="63"/>
        <v>8500</v>
      </c>
      <c r="U139" s="96">
        <f t="shared" si="63"/>
        <v>0</v>
      </c>
      <c r="AB139" s="82"/>
    </row>
    <row r="140" spans="1:28" x14ac:dyDescent="0.25">
      <c r="A140" s="86">
        <v>51271</v>
      </c>
      <c r="B140" s="80" t="s">
        <v>144</v>
      </c>
      <c r="C140" s="81">
        <v>562</v>
      </c>
      <c r="D140" s="98" t="s">
        <v>108</v>
      </c>
      <c r="E140" s="111">
        <v>3131</v>
      </c>
      <c r="F140" s="97" t="s">
        <v>109</v>
      </c>
      <c r="H140" s="109"/>
      <c r="I140" s="109"/>
      <c r="J140" s="109"/>
      <c r="K140" s="109"/>
      <c r="L140" s="109"/>
      <c r="M140" s="109"/>
      <c r="N140" s="109">
        <v>0</v>
      </c>
      <c r="O140" s="85"/>
      <c r="P140" s="109"/>
      <c r="Q140" s="109"/>
      <c r="R140" s="109">
        <v>0</v>
      </c>
      <c r="S140" s="85"/>
      <c r="T140" s="109">
        <v>0</v>
      </c>
      <c r="U140" s="85"/>
      <c r="AB140" s="82"/>
    </row>
    <row r="141" spans="1:28" s="75" customFormat="1" x14ac:dyDescent="0.25">
      <c r="A141" s="86">
        <v>51271</v>
      </c>
      <c r="B141" s="104" t="s">
        <v>144</v>
      </c>
      <c r="C141" s="108">
        <v>562</v>
      </c>
      <c r="D141" s="105" t="s">
        <v>108</v>
      </c>
      <c r="E141" s="91">
        <v>3132</v>
      </c>
      <c r="F141" s="92" t="s">
        <v>70</v>
      </c>
      <c r="G141" s="102"/>
      <c r="H141" s="109"/>
      <c r="I141" s="109"/>
      <c r="J141" s="109"/>
      <c r="K141" s="109"/>
      <c r="L141" s="109"/>
      <c r="M141" s="109"/>
      <c r="N141" s="109">
        <v>8500</v>
      </c>
      <c r="O141" s="85"/>
      <c r="P141" s="109"/>
      <c r="Q141" s="109"/>
      <c r="R141" s="109">
        <v>8500</v>
      </c>
      <c r="S141" s="85"/>
      <c r="T141" s="109">
        <v>8500</v>
      </c>
      <c r="U141" s="85"/>
      <c r="V141" s="79"/>
      <c r="AB141" s="79"/>
    </row>
    <row r="142" spans="1:28" x14ac:dyDescent="0.25">
      <c r="A142" s="86">
        <v>51271</v>
      </c>
      <c r="B142" s="106" t="s">
        <v>144</v>
      </c>
      <c r="C142" s="76">
        <v>562</v>
      </c>
      <c r="D142" s="106"/>
      <c r="E142" s="77">
        <v>32</v>
      </c>
      <c r="F142" s="78"/>
      <c r="G142" s="78"/>
      <c r="H142" s="101">
        <f t="shared" ref="H142:U143" si="64">H143</f>
        <v>0</v>
      </c>
      <c r="I142" s="101">
        <f t="shared" si="64"/>
        <v>0</v>
      </c>
      <c r="J142" s="101">
        <f t="shared" si="64"/>
        <v>0</v>
      </c>
      <c r="K142" s="101">
        <f t="shared" si="64"/>
        <v>0</v>
      </c>
      <c r="L142" s="101">
        <f t="shared" si="64"/>
        <v>0</v>
      </c>
      <c r="M142" s="101">
        <f t="shared" si="64"/>
        <v>0</v>
      </c>
      <c r="N142" s="101">
        <f>N143+N145</f>
        <v>11050</v>
      </c>
      <c r="O142" s="101">
        <f t="shared" ref="O142:U142" si="65">O143+O145</f>
        <v>0</v>
      </c>
      <c r="P142" s="101">
        <f t="shared" si="65"/>
        <v>0</v>
      </c>
      <c r="Q142" s="101">
        <f t="shared" si="65"/>
        <v>0</v>
      </c>
      <c r="R142" s="101">
        <f t="shared" si="65"/>
        <v>11050</v>
      </c>
      <c r="S142" s="101">
        <f t="shared" si="65"/>
        <v>0</v>
      </c>
      <c r="T142" s="101">
        <f t="shared" si="65"/>
        <v>11050</v>
      </c>
      <c r="U142" s="101">
        <f t="shared" si="65"/>
        <v>0</v>
      </c>
      <c r="AB142" s="82"/>
    </row>
    <row r="143" spans="1:28" s="75" customFormat="1" x14ac:dyDescent="0.25">
      <c r="A143" s="86">
        <v>51271</v>
      </c>
      <c r="B143" s="103" t="s">
        <v>144</v>
      </c>
      <c r="C143" s="110">
        <v>562</v>
      </c>
      <c r="D143" s="107"/>
      <c r="E143" s="93">
        <v>321</v>
      </c>
      <c r="F143" s="94"/>
      <c r="G143" s="64"/>
      <c r="H143" s="96">
        <f t="shared" si="64"/>
        <v>0</v>
      </c>
      <c r="I143" s="96">
        <f t="shared" si="64"/>
        <v>0</v>
      </c>
      <c r="J143" s="96">
        <f t="shared" si="64"/>
        <v>0</v>
      </c>
      <c r="K143" s="96">
        <f t="shared" si="64"/>
        <v>0</v>
      </c>
      <c r="L143" s="96">
        <f t="shared" si="64"/>
        <v>0</v>
      </c>
      <c r="M143" s="96">
        <f t="shared" si="64"/>
        <v>0</v>
      </c>
      <c r="N143" s="96">
        <f t="shared" si="64"/>
        <v>850</v>
      </c>
      <c r="O143" s="96">
        <f t="shared" si="64"/>
        <v>0</v>
      </c>
      <c r="P143" s="96">
        <f t="shared" si="64"/>
        <v>0</v>
      </c>
      <c r="Q143" s="96">
        <f t="shared" si="64"/>
        <v>0</v>
      </c>
      <c r="R143" s="96">
        <f t="shared" si="64"/>
        <v>850</v>
      </c>
      <c r="S143" s="96">
        <f t="shared" si="64"/>
        <v>0</v>
      </c>
      <c r="T143" s="96">
        <f t="shared" si="64"/>
        <v>850</v>
      </c>
      <c r="U143" s="96">
        <f t="shared" si="64"/>
        <v>0</v>
      </c>
      <c r="V143" s="79"/>
      <c r="AB143" s="79"/>
    </row>
    <row r="144" spans="1:28" x14ac:dyDescent="0.25">
      <c r="A144" s="86">
        <v>51271</v>
      </c>
      <c r="B144" s="104" t="s">
        <v>144</v>
      </c>
      <c r="C144" s="108">
        <v>562</v>
      </c>
      <c r="D144" s="105" t="s">
        <v>108</v>
      </c>
      <c r="E144" s="91">
        <v>3212</v>
      </c>
      <c r="F144" s="92" t="s">
        <v>72</v>
      </c>
      <c r="H144" s="109"/>
      <c r="I144" s="109"/>
      <c r="J144" s="109"/>
      <c r="K144" s="109"/>
      <c r="L144" s="109"/>
      <c r="M144" s="109"/>
      <c r="N144" s="109">
        <v>850</v>
      </c>
      <c r="O144" s="85"/>
      <c r="P144" s="109"/>
      <c r="Q144" s="109"/>
      <c r="R144" s="109">
        <v>850</v>
      </c>
      <c r="S144" s="85"/>
      <c r="T144" s="109">
        <v>850</v>
      </c>
      <c r="U144" s="85"/>
      <c r="AB144" s="82"/>
    </row>
    <row r="145" spans="1:28" x14ac:dyDescent="0.25">
      <c r="A145" s="86">
        <v>51271</v>
      </c>
      <c r="B145" s="103" t="s">
        <v>144</v>
      </c>
      <c r="C145" s="110">
        <v>562</v>
      </c>
      <c r="D145" s="107"/>
      <c r="E145" s="93">
        <v>323</v>
      </c>
      <c r="F145" s="94"/>
      <c r="G145" s="64"/>
      <c r="H145" s="96">
        <f t="shared" ref="H145:M145" si="66">H146</f>
        <v>0</v>
      </c>
      <c r="I145" s="96">
        <f t="shared" si="66"/>
        <v>0</v>
      </c>
      <c r="J145" s="96">
        <f t="shared" si="66"/>
        <v>0</v>
      </c>
      <c r="K145" s="96">
        <f t="shared" si="66"/>
        <v>0</v>
      </c>
      <c r="L145" s="96">
        <f t="shared" si="66"/>
        <v>0</v>
      </c>
      <c r="M145" s="96">
        <f t="shared" si="66"/>
        <v>0</v>
      </c>
      <c r="N145" s="96">
        <f>N146+N147</f>
        <v>10200</v>
      </c>
      <c r="O145" s="96">
        <f t="shared" ref="O145:U145" si="67">O146+O147</f>
        <v>0</v>
      </c>
      <c r="P145" s="96">
        <f t="shared" si="67"/>
        <v>0</v>
      </c>
      <c r="Q145" s="96">
        <f t="shared" si="67"/>
        <v>0</v>
      </c>
      <c r="R145" s="96">
        <f t="shared" si="67"/>
        <v>10200</v>
      </c>
      <c r="S145" s="96">
        <f t="shared" si="67"/>
        <v>0</v>
      </c>
      <c r="T145" s="96">
        <f t="shared" si="67"/>
        <v>10200</v>
      </c>
      <c r="U145" s="96">
        <f t="shared" si="67"/>
        <v>0</v>
      </c>
      <c r="AB145" s="82"/>
    </row>
    <row r="146" spans="1:28" x14ac:dyDescent="0.25">
      <c r="A146" s="86">
        <v>51271</v>
      </c>
      <c r="B146" s="104" t="s">
        <v>144</v>
      </c>
      <c r="C146" s="108">
        <v>562</v>
      </c>
      <c r="D146" s="105" t="s">
        <v>108</v>
      </c>
      <c r="E146" s="91">
        <v>3231</v>
      </c>
      <c r="F146" s="92" t="s">
        <v>80</v>
      </c>
      <c r="H146" s="109"/>
      <c r="I146" s="109"/>
      <c r="J146" s="109"/>
      <c r="K146" s="109"/>
      <c r="L146" s="109"/>
      <c r="M146" s="109"/>
      <c r="N146" s="109">
        <v>3400</v>
      </c>
      <c r="O146" s="85"/>
      <c r="P146" s="109"/>
      <c r="Q146" s="109"/>
      <c r="R146" s="109">
        <v>3400</v>
      </c>
      <c r="S146" s="85"/>
      <c r="T146" s="109">
        <v>3400</v>
      </c>
      <c r="U146" s="85"/>
      <c r="AB146" s="82"/>
    </row>
    <row r="147" spans="1:28" s="75" customFormat="1" x14ac:dyDescent="0.25">
      <c r="A147" s="86">
        <v>51271</v>
      </c>
      <c r="B147" s="104" t="s">
        <v>144</v>
      </c>
      <c r="C147" s="108">
        <v>562</v>
      </c>
      <c r="D147" s="105" t="s">
        <v>108</v>
      </c>
      <c r="E147" s="91">
        <v>3239</v>
      </c>
      <c r="F147" s="92" t="s">
        <v>86</v>
      </c>
      <c r="G147" s="102"/>
      <c r="H147" s="109"/>
      <c r="I147" s="109"/>
      <c r="J147" s="109"/>
      <c r="K147" s="109"/>
      <c r="L147" s="109"/>
      <c r="M147" s="109"/>
      <c r="N147" s="109">
        <v>6800</v>
      </c>
      <c r="O147" s="85"/>
      <c r="P147" s="109"/>
      <c r="Q147" s="109"/>
      <c r="R147" s="109">
        <v>6800</v>
      </c>
      <c r="S147" s="85"/>
      <c r="T147" s="109">
        <v>6800</v>
      </c>
      <c r="U147" s="85"/>
      <c r="V147" s="79"/>
      <c r="AB147" s="79"/>
    </row>
    <row r="148" spans="1:28" x14ac:dyDescent="0.25">
      <c r="A148" s="86">
        <v>51271</v>
      </c>
      <c r="B148" s="106" t="s">
        <v>144</v>
      </c>
      <c r="C148" s="76">
        <v>562</v>
      </c>
      <c r="D148" s="106"/>
      <c r="E148" s="77">
        <v>42</v>
      </c>
      <c r="F148" s="78"/>
      <c r="G148" s="78"/>
      <c r="H148" s="101" t="e">
        <f>#REF!</f>
        <v>#REF!</v>
      </c>
      <c r="I148" s="101" t="e">
        <f>#REF!</f>
        <v>#REF!</v>
      </c>
      <c r="J148" s="101" t="e">
        <f>#REF!</f>
        <v>#REF!</v>
      </c>
      <c r="K148" s="101" t="e">
        <f>#REF!</f>
        <v>#REF!</v>
      </c>
      <c r="L148" s="101" t="e">
        <f>#REF!</f>
        <v>#REF!</v>
      </c>
      <c r="M148" s="101" t="e">
        <f>#REF!</f>
        <v>#REF!</v>
      </c>
      <c r="N148" s="101">
        <f>N149</f>
        <v>20400000</v>
      </c>
      <c r="O148" s="101">
        <f t="shared" ref="O148:U148" si="68">O149</f>
        <v>0</v>
      </c>
      <c r="P148" s="101">
        <f t="shared" si="68"/>
        <v>0</v>
      </c>
      <c r="Q148" s="101">
        <f t="shared" si="68"/>
        <v>0</v>
      </c>
      <c r="R148" s="101">
        <f t="shared" si="68"/>
        <v>20400000</v>
      </c>
      <c r="S148" s="101">
        <f t="shared" si="68"/>
        <v>0</v>
      </c>
      <c r="T148" s="101">
        <f t="shared" si="68"/>
        <v>15476800</v>
      </c>
      <c r="U148" s="101">
        <f t="shared" si="68"/>
        <v>0</v>
      </c>
      <c r="AB148" s="82"/>
    </row>
    <row r="149" spans="1:28" s="75" customFormat="1" x14ac:dyDescent="0.25">
      <c r="A149" s="86">
        <v>51271</v>
      </c>
      <c r="B149" s="103" t="s">
        <v>144</v>
      </c>
      <c r="C149" s="110">
        <v>562</v>
      </c>
      <c r="D149" s="107"/>
      <c r="E149" s="93">
        <v>421</v>
      </c>
      <c r="F149" s="94"/>
      <c r="G149" s="64"/>
      <c r="H149" s="96">
        <f t="shared" ref="H149:U149" si="69">H150</f>
        <v>0</v>
      </c>
      <c r="I149" s="96">
        <f t="shared" si="69"/>
        <v>0</v>
      </c>
      <c r="J149" s="96">
        <f t="shared" si="69"/>
        <v>0</v>
      </c>
      <c r="K149" s="96">
        <f t="shared" si="69"/>
        <v>0</v>
      </c>
      <c r="L149" s="96">
        <f t="shared" si="69"/>
        <v>0</v>
      </c>
      <c r="M149" s="96">
        <f t="shared" si="69"/>
        <v>0</v>
      </c>
      <c r="N149" s="96">
        <f t="shared" si="69"/>
        <v>20400000</v>
      </c>
      <c r="O149" s="96">
        <f t="shared" si="69"/>
        <v>0</v>
      </c>
      <c r="P149" s="96">
        <f t="shared" si="69"/>
        <v>0</v>
      </c>
      <c r="Q149" s="96">
        <f t="shared" si="69"/>
        <v>0</v>
      </c>
      <c r="R149" s="96">
        <f t="shared" si="69"/>
        <v>20400000</v>
      </c>
      <c r="S149" s="96">
        <f t="shared" si="69"/>
        <v>0</v>
      </c>
      <c r="T149" s="96">
        <f t="shared" si="69"/>
        <v>15476800</v>
      </c>
      <c r="U149" s="96">
        <f t="shared" si="69"/>
        <v>0</v>
      </c>
      <c r="V149" s="74">
        <f>N151-J151</f>
        <v>511000</v>
      </c>
      <c r="W149" s="74">
        <f>O151-K151</f>
        <v>0</v>
      </c>
      <c r="X149" s="74">
        <f>N151-L151</f>
        <v>511000</v>
      </c>
      <c r="Y149" s="74">
        <f>O151-M151</f>
        <v>0</v>
      </c>
      <c r="Z149" s="74">
        <f>R151-P151</f>
        <v>196500</v>
      </c>
      <c r="AA149" s="74">
        <f>S151-Q151</f>
        <v>0</v>
      </c>
      <c r="AB149" s="83"/>
    </row>
    <row r="150" spans="1:28" x14ac:dyDescent="0.25">
      <c r="A150" s="86">
        <v>51271</v>
      </c>
      <c r="B150" s="104" t="s">
        <v>144</v>
      </c>
      <c r="C150" s="108">
        <v>562</v>
      </c>
      <c r="D150" s="105" t="s">
        <v>108</v>
      </c>
      <c r="E150" s="91">
        <v>4214</v>
      </c>
      <c r="F150" s="92" t="s">
        <v>113</v>
      </c>
      <c r="H150" s="109"/>
      <c r="I150" s="109"/>
      <c r="J150" s="109"/>
      <c r="K150" s="109"/>
      <c r="L150" s="109"/>
      <c r="M150" s="109"/>
      <c r="N150" s="109">
        <v>20400000</v>
      </c>
      <c r="O150" s="85"/>
      <c r="P150" s="109"/>
      <c r="Q150" s="109"/>
      <c r="R150" s="109">
        <v>20400000</v>
      </c>
      <c r="S150" s="85"/>
      <c r="T150" s="109">
        <v>15476800</v>
      </c>
      <c r="U150" s="85"/>
      <c r="AB150" s="82"/>
    </row>
    <row r="151" spans="1:28" s="75" customFormat="1" ht="102" x14ac:dyDescent="0.25">
      <c r="A151" s="86">
        <v>51271</v>
      </c>
      <c r="B151" s="70" t="s">
        <v>147</v>
      </c>
      <c r="C151" s="70"/>
      <c r="D151" s="70"/>
      <c r="E151" s="71"/>
      <c r="F151" s="72" t="s">
        <v>148</v>
      </c>
      <c r="G151" s="73" t="s">
        <v>107</v>
      </c>
      <c r="H151" s="74">
        <f t="shared" ref="H151:U153" si="70">H152</f>
        <v>0</v>
      </c>
      <c r="I151" s="74">
        <f t="shared" si="70"/>
        <v>0</v>
      </c>
      <c r="J151" s="74">
        <f t="shared" si="70"/>
        <v>0</v>
      </c>
      <c r="K151" s="74">
        <f t="shared" si="70"/>
        <v>0</v>
      </c>
      <c r="L151" s="74">
        <f t="shared" si="70"/>
        <v>0</v>
      </c>
      <c r="M151" s="74">
        <f t="shared" si="70"/>
        <v>0</v>
      </c>
      <c r="N151" s="74">
        <f>N152+N158+N166+N171+N177+N185</f>
        <v>511000</v>
      </c>
      <c r="O151" s="74">
        <f t="shared" ref="O151:U151" si="71">O152+O158+O166+O171+O177+O185</f>
        <v>0</v>
      </c>
      <c r="P151" s="74">
        <f t="shared" si="71"/>
        <v>0</v>
      </c>
      <c r="Q151" s="74">
        <f t="shared" si="71"/>
        <v>0</v>
      </c>
      <c r="R151" s="74">
        <f t="shared" si="71"/>
        <v>196500</v>
      </c>
      <c r="S151" s="74">
        <f t="shared" si="71"/>
        <v>0</v>
      </c>
      <c r="T151" s="74">
        <f t="shared" si="71"/>
        <v>0</v>
      </c>
      <c r="U151" s="74">
        <f t="shared" si="71"/>
        <v>0</v>
      </c>
      <c r="V151" s="79"/>
      <c r="AB151" s="79"/>
    </row>
    <row r="152" spans="1:28" x14ac:dyDescent="0.25">
      <c r="A152" s="86">
        <v>51271</v>
      </c>
      <c r="B152" s="106" t="s">
        <v>147</v>
      </c>
      <c r="C152" s="76">
        <v>43</v>
      </c>
      <c r="D152" s="106"/>
      <c r="E152" s="77">
        <v>31</v>
      </c>
      <c r="F152" s="78"/>
      <c r="G152" s="78"/>
      <c r="H152" s="101">
        <f t="shared" si="70"/>
        <v>0</v>
      </c>
      <c r="I152" s="101">
        <f t="shared" si="70"/>
        <v>0</v>
      </c>
      <c r="J152" s="101">
        <f t="shared" si="70"/>
        <v>0</v>
      </c>
      <c r="K152" s="101">
        <f t="shared" si="70"/>
        <v>0</v>
      </c>
      <c r="L152" s="101">
        <f t="shared" si="70"/>
        <v>0</v>
      </c>
      <c r="M152" s="101">
        <f t="shared" si="70"/>
        <v>0</v>
      </c>
      <c r="N152" s="101">
        <f>N153+N155</f>
        <v>21750</v>
      </c>
      <c r="O152" s="101">
        <f t="shared" ref="O152:U152" si="72">O153+O155</f>
        <v>0</v>
      </c>
      <c r="P152" s="101">
        <f t="shared" si="72"/>
        <v>0</v>
      </c>
      <c r="Q152" s="101">
        <f t="shared" si="72"/>
        <v>0</v>
      </c>
      <c r="R152" s="101">
        <f t="shared" si="72"/>
        <v>15000</v>
      </c>
      <c r="S152" s="101">
        <f t="shared" si="72"/>
        <v>0</v>
      </c>
      <c r="T152" s="101">
        <f t="shared" si="72"/>
        <v>0</v>
      </c>
      <c r="U152" s="101">
        <f t="shared" si="72"/>
        <v>0</v>
      </c>
      <c r="AB152" s="82"/>
    </row>
    <row r="153" spans="1:28" s="75" customFormat="1" x14ac:dyDescent="0.25">
      <c r="A153" s="86">
        <v>51271</v>
      </c>
      <c r="B153" s="103" t="s">
        <v>147</v>
      </c>
      <c r="C153" s="110">
        <v>43</v>
      </c>
      <c r="D153" s="107"/>
      <c r="E153" s="93">
        <v>311</v>
      </c>
      <c r="F153" s="94"/>
      <c r="G153" s="64"/>
      <c r="H153" s="96">
        <f t="shared" si="70"/>
        <v>0</v>
      </c>
      <c r="I153" s="96">
        <f t="shared" si="70"/>
        <v>0</v>
      </c>
      <c r="J153" s="96">
        <f t="shared" si="70"/>
        <v>0</v>
      </c>
      <c r="K153" s="96">
        <f t="shared" si="70"/>
        <v>0</v>
      </c>
      <c r="L153" s="96">
        <f t="shared" si="70"/>
        <v>0</v>
      </c>
      <c r="M153" s="96">
        <f t="shared" si="70"/>
        <v>0</v>
      </c>
      <c r="N153" s="96">
        <f t="shared" si="70"/>
        <v>18750</v>
      </c>
      <c r="O153" s="96">
        <f t="shared" si="70"/>
        <v>0</v>
      </c>
      <c r="P153" s="96">
        <f t="shared" si="70"/>
        <v>0</v>
      </c>
      <c r="Q153" s="96">
        <f t="shared" si="70"/>
        <v>0</v>
      </c>
      <c r="R153" s="96">
        <f t="shared" si="70"/>
        <v>12870</v>
      </c>
      <c r="S153" s="96">
        <f t="shared" si="70"/>
        <v>0</v>
      </c>
      <c r="T153" s="96">
        <f t="shared" si="70"/>
        <v>0</v>
      </c>
      <c r="U153" s="96">
        <f t="shared" si="70"/>
        <v>0</v>
      </c>
      <c r="V153" s="79"/>
      <c r="AB153" s="79"/>
    </row>
    <row r="154" spans="1:28" x14ac:dyDescent="0.25">
      <c r="A154" s="86">
        <v>51271</v>
      </c>
      <c r="B154" s="104" t="s">
        <v>147</v>
      </c>
      <c r="C154" s="108">
        <v>43</v>
      </c>
      <c r="D154" s="105" t="s">
        <v>108</v>
      </c>
      <c r="E154" s="91">
        <v>3111</v>
      </c>
      <c r="F154" s="92" t="s">
        <v>66</v>
      </c>
      <c r="H154" s="109"/>
      <c r="I154" s="109"/>
      <c r="J154" s="109"/>
      <c r="K154" s="109"/>
      <c r="L154" s="109"/>
      <c r="M154" s="109"/>
      <c r="N154" s="109">
        <v>18750</v>
      </c>
      <c r="O154" s="85"/>
      <c r="P154" s="109"/>
      <c r="Q154" s="109"/>
      <c r="R154" s="109">
        <v>12870</v>
      </c>
      <c r="S154" s="85"/>
      <c r="T154" s="109"/>
      <c r="U154" s="85"/>
      <c r="AB154" s="82"/>
    </row>
    <row r="155" spans="1:28" x14ac:dyDescent="0.25">
      <c r="A155" s="86">
        <v>51271</v>
      </c>
      <c r="B155" s="103" t="s">
        <v>147</v>
      </c>
      <c r="C155" s="110">
        <v>43</v>
      </c>
      <c r="D155" s="107"/>
      <c r="E155" s="93">
        <v>313</v>
      </c>
      <c r="F155" s="94"/>
      <c r="G155" s="64"/>
      <c r="H155" s="96">
        <f t="shared" ref="H155:M155" si="73">H156</f>
        <v>0</v>
      </c>
      <c r="I155" s="96">
        <f t="shared" si="73"/>
        <v>0</v>
      </c>
      <c r="J155" s="96">
        <f t="shared" si="73"/>
        <v>0</v>
      </c>
      <c r="K155" s="96">
        <f t="shared" si="73"/>
        <v>0</v>
      </c>
      <c r="L155" s="96">
        <f t="shared" si="73"/>
        <v>0</v>
      </c>
      <c r="M155" s="96">
        <f t="shared" si="73"/>
        <v>0</v>
      </c>
      <c r="N155" s="96">
        <f>N156+N157</f>
        <v>3000</v>
      </c>
      <c r="O155" s="96">
        <f t="shared" ref="O155:U155" si="74">O156+O157</f>
        <v>0</v>
      </c>
      <c r="P155" s="96">
        <f t="shared" si="74"/>
        <v>0</v>
      </c>
      <c r="Q155" s="96">
        <f t="shared" si="74"/>
        <v>0</v>
      </c>
      <c r="R155" s="96">
        <f t="shared" si="74"/>
        <v>2130</v>
      </c>
      <c r="S155" s="96">
        <f t="shared" si="74"/>
        <v>0</v>
      </c>
      <c r="T155" s="96">
        <f t="shared" si="74"/>
        <v>0</v>
      </c>
      <c r="U155" s="96">
        <f t="shared" si="74"/>
        <v>0</v>
      </c>
      <c r="AB155" s="82"/>
    </row>
    <row r="156" spans="1:28" x14ac:dyDescent="0.25">
      <c r="A156" s="86">
        <v>51271</v>
      </c>
      <c r="B156" s="80" t="s">
        <v>147</v>
      </c>
      <c r="C156" s="81">
        <v>43</v>
      </c>
      <c r="D156" s="98" t="s">
        <v>108</v>
      </c>
      <c r="E156" s="111">
        <v>3131</v>
      </c>
      <c r="F156" s="97" t="s">
        <v>109</v>
      </c>
      <c r="H156" s="109"/>
      <c r="I156" s="109"/>
      <c r="J156" s="109"/>
      <c r="K156" s="109"/>
      <c r="L156" s="109"/>
      <c r="M156" s="109"/>
      <c r="N156" s="109">
        <v>0</v>
      </c>
      <c r="O156" s="85"/>
      <c r="P156" s="109"/>
      <c r="Q156" s="109"/>
      <c r="R156" s="109">
        <v>0</v>
      </c>
      <c r="S156" s="85"/>
      <c r="T156" s="109"/>
      <c r="U156" s="85"/>
      <c r="AB156" s="82"/>
    </row>
    <row r="157" spans="1:28" s="75" customFormat="1" x14ac:dyDescent="0.25">
      <c r="A157" s="86">
        <v>51271</v>
      </c>
      <c r="B157" s="104" t="s">
        <v>147</v>
      </c>
      <c r="C157" s="108">
        <v>43</v>
      </c>
      <c r="D157" s="105" t="s">
        <v>108</v>
      </c>
      <c r="E157" s="91">
        <v>3132</v>
      </c>
      <c r="F157" s="92" t="s">
        <v>70</v>
      </c>
      <c r="G157" s="102"/>
      <c r="H157" s="109"/>
      <c r="I157" s="109"/>
      <c r="J157" s="109"/>
      <c r="K157" s="109"/>
      <c r="L157" s="109"/>
      <c r="M157" s="109"/>
      <c r="N157" s="109">
        <v>3000</v>
      </c>
      <c r="O157" s="85"/>
      <c r="P157" s="109"/>
      <c r="Q157" s="109"/>
      <c r="R157" s="109">
        <v>2130</v>
      </c>
      <c r="S157" s="85"/>
      <c r="T157" s="109"/>
      <c r="U157" s="85"/>
      <c r="V157" s="79"/>
      <c r="AB157" s="79"/>
    </row>
    <row r="158" spans="1:28" x14ac:dyDescent="0.25">
      <c r="A158" s="86">
        <v>51271</v>
      </c>
      <c r="B158" s="106" t="s">
        <v>147</v>
      </c>
      <c r="C158" s="76">
        <v>43</v>
      </c>
      <c r="D158" s="106"/>
      <c r="E158" s="77">
        <v>32</v>
      </c>
      <c r="F158" s="78"/>
      <c r="G158" s="78"/>
      <c r="H158" s="101">
        <f t="shared" ref="H158:M159" si="75">H159</f>
        <v>0</v>
      </c>
      <c r="I158" s="101">
        <f t="shared" si="75"/>
        <v>0</v>
      </c>
      <c r="J158" s="101">
        <f t="shared" si="75"/>
        <v>0</v>
      </c>
      <c r="K158" s="101">
        <f t="shared" si="75"/>
        <v>0</v>
      </c>
      <c r="L158" s="101">
        <f t="shared" si="75"/>
        <v>0</v>
      </c>
      <c r="M158" s="101">
        <f t="shared" si="75"/>
        <v>0</v>
      </c>
      <c r="N158" s="101">
        <f>N159+N162</f>
        <v>12900</v>
      </c>
      <c r="O158" s="101">
        <f t="shared" ref="O158:U158" si="76">O159+O162</f>
        <v>0</v>
      </c>
      <c r="P158" s="101">
        <f t="shared" si="76"/>
        <v>0</v>
      </c>
      <c r="Q158" s="101">
        <f t="shared" si="76"/>
        <v>0</v>
      </c>
      <c r="R158" s="101">
        <f t="shared" si="76"/>
        <v>5475</v>
      </c>
      <c r="S158" s="101">
        <f t="shared" si="76"/>
        <v>0</v>
      </c>
      <c r="T158" s="101">
        <f t="shared" si="76"/>
        <v>0</v>
      </c>
      <c r="U158" s="101">
        <f t="shared" si="76"/>
        <v>0</v>
      </c>
      <c r="AB158" s="82"/>
    </row>
    <row r="159" spans="1:28" x14ac:dyDescent="0.25">
      <c r="A159" s="86">
        <v>51271</v>
      </c>
      <c r="B159" s="103" t="s">
        <v>147</v>
      </c>
      <c r="C159" s="110">
        <v>43</v>
      </c>
      <c r="D159" s="107"/>
      <c r="E159" s="93">
        <v>321</v>
      </c>
      <c r="F159" s="94"/>
      <c r="G159" s="64"/>
      <c r="H159" s="96">
        <f t="shared" si="75"/>
        <v>0</v>
      </c>
      <c r="I159" s="96">
        <f t="shared" si="75"/>
        <v>0</v>
      </c>
      <c r="J159" s="96">
        <f t="shared" si="75"/>
        <v>0</v>
      </c>
      <c r="K159" s="96">
        <f t="shared" si="75"/>
        <v>0</v>
      </c>
      <c r="L159" s="96">
        <f t="shared" si="75"/>
        <v>0</v>
      </c>
      <c r="M159" s="96">
        <f t="shared" si="75"/>
        <v>0</v>
      </c>
      <c r="N159" s="96">
        <f>N160+N161</f>
        <v>2625</v>
      </c>
      <c r="O159" s="96">
        <f t="shared" ref="O159:U159" si="77">O160+O161</f>
        <v>0</v>
      </c>
      <c r="P159" s="96">
        <f t="shared" si="77"/>
        <v>0</v>
      </c>
      <c r="Q159" s="96">
        <f t="shared" si="77"/>
        <v>0</v>
      </c>
      <c r="R159" s="96">
        <f t="shared" si="77"/>
        <v>1725</v>
      </c>
      <c r="S159" s="96">
        <f t="shared" si="77"/>
        <v>0</v>
      </c>
      <c r="T159" s="96">
        <f t="shared" si="77"/>
        <v>0</v>
      </c>
      <c r="U159" s="96">
        <f t="shared" si="77"/>
        <v>0</v>
      </c>
      <c r="AB159" s="82"/>
    </row>
    <row r="160" spans="1:28" s="75" customFormat="1" x14ac:dyDescent="0.25">
      <c r="A160" s="86">
        <v>51271</v>
      </c>
      <c r="B160" s="104" t="s">
        <v>147</v>
      </c>
      <c r="C160" s="108">
        <v>43</v>
      </c>
      <c r="D160" s="105" t="s">
        <v>108</v>
      </c>
      <c r="E160" s="91">
        <v>3211</v>
      </c>
      <c r="F160" s="92" t="s">
        <v>71</v>
      </c>
      <c r="G160" s="102"/>
      <c r="H160" s="109"/>
      <c r="I160" s="109"/>
      <c r="J160" s="109"/>
      <c r="K160" s="109"/>
      <c r="L160" s="109"/>
      <c r="M160" s="109"/>
      <c r="N160" s="109">
        <v>2250</v>
      </c>
      <c r="O160" s="85"/>
      <c r="P160" s="109"/>
      <c r="Q160" s="109"/>
      <c r="R160" s="109">
        <v>1500</v>
      </c>
      <c r="S160" s="85"/>
      <c r="T160" s="109"/>
      <c r="U160" s="85"/>
      <c r="V160" s="79"/>
      <c r="AB160" s="79"/>
    </row>
    <row r="161" spans="1:28" x14ac:dyDescent="0.25">
      <c r="A161" s="86">
        <v>51271</v>
      </c>
      <c r="B161" s="104" t="s">
        <v>147</v>
      </c>
      <c r="C161" s="108">
        <v>43</v>
      </c>
      <c r="D161" s="105" t="s">
        <v>108</v>
      </c>
      <c r="E161" s="91">
        <v>3212</v>
      </c>
      <c r="F161" s="92" t="s">
        <v>72</v>
      </c>
      <c r="H161" s="109"/>
      <c r="I161" s="109"/>
      <c r="J161" s="109"/>
      <c r="K161" s="109"/>
      <c r="L161" s="109"/>
      <c r="M161" s="109"/>
      <c r="N161" s="109">
        <v>375</v>
      </c>
      <c r="O161" s="85"/>
      <c r="P161" s="109"/>
      <c r="Q161" s="109"/>
      <c r="R161" s="109">
        <v>225</v>
      </c>
      <c r="S161" s="85"/>
      <c r="T161" s="109"/>
      <c r="U161" s="85"/>
      <c r="AB161" s="82"/>
    </row>
    <row r="162" spans="1:28" x14ac:dyDescent="0.25">
      <c r="A162" s="86">
        <v>51271</v>
      </c>
      <c r="B162" s="103" t="s">
        <v>147</v>
      </c>
      <c r="C162" s="110">
        <v>43</v>
      </c>
      <c r="D162" s="107"/>
      <c r="E162" s="93">
        <v>323</v>
      </c>
      <c r="F162" s="94"/>
      <c r="G162" s="64"/>
      <c r="H162" s="96">
        <f t="shared" ref="H162:M162" si="78">H163</f>
        <v>0</v>
      </c>
      <c r="I162" s="96">
        <f t="shared" si="78"/>
        <v>0</v>
      </c>
      <c r="J162" s="96">
        <f t="shared" si="78"/>
        <v>0</v>
      </c>
      <c r="K162" s="96">
        <f t="shared" si="78"/>
        <v>0</v>
      </c>
      <c r="L162" s="96">
        <f t="shared" si="78"/>
        <v>0</v>
      </c>
      <c r="M162" s="96">
        <f t="shared" si="78"/>
        <v>0</v>
      </c>
      <c r="N162" s="96">
        <f>N163+N164+N165</f>
        <v>10275</v>
      </c>
      <c r="O162" s="96">
        <f t="shared" ref="O162:U162" si="79">O163+O164+O165</f>
        <v>0</v>
      </c>
      <c r="P162" s="96">
        <f t="shared" si="79"/>
        <v>0</v>
      </c>
      <c r="Q162" s="96">
        <f t="shared" si="79"/>
        <v>0</v>
      </c>
      <c r="R162" s="96">
        <f t="shared" si="79"/>
        <v>3750</v>
      </c>
      <c r="S162" s="96">
        <f t="shared" si="79"/>
        <v>0</v>
      </c>
      <c r="T162" s="96">
        <f t="shared" si="79"/>
        <v>0</v>
      </c>
      <c r="U162" s="96">
        <f t="shared" si="79"/>
        <v>0</v>
      </c>
      <c r="AB162" s="82"/>
    </row>
    <row r="163" spans="1:28" x14ac:dyDescent="0.25">
      <c r="A163" s="86">
        <v>51271</v>
      </c>
      <c r="B163" s="104" t="s">
        <v>147</v>
      </c>
      <c r="C163" s="108">
        <v>43</v>
      </c>
      <c r="D163" s="105" t="s">
        <v>108</v>
      </c>
      <c r="E163" s="91">
        <v>3231</v>
      </c>
      <c r="F163" s="92" t="s">
        <v>80</v>
      </c>
      <c r="H163" s="109"/>
      <c r="I163" s="109"/>
      <c r="J163" s="109"/>
      <c r="K163" s="109"/>
      <c r="L163" s="109"/>
      <c r="M163" s="109"/>
      <c r="N163" s="109">
        <v>1650</v>
      </c>
      <c r="O163" s="85"/>
      <c r="P163" s="109"/>
      <c r="Q163" s="109"/>
      <c r="R163" s="109">
        <v>750</v>
      </c>
      <c r="S163" s="85"/>
      <c r="T163" s="109"/>
      <c r="U163" s="85"/>
      <c r="AB163" s="82"/>
    </row>
    <row r="164" spans="1:28" x14ac:dyDescent="0.25">
      <c r="A164" s="86">
        <v>51271</v>
      </c>
      <c r="B164" s="104" t="s">
        <v>147</v>
      </c>
      <c r="C164" s="108">
        <v>43</v>
      </c>
      <c r="D164" s="105" t="s">
        <v>108</v>
      </c>
      <c r="E164" s="91">
        <v>3233</v>
      </c>
      <c r="F164" s="92" t="s">
        <v>82</v>
      </c>
      <c r="H164" s="109"/>
      <c r="I164" s="109"/>
      <c r="J164" s="109"/>
      <c r="K164" s="109"/>
      <c r="L164" s="109"/>
      <c r="M164" s="109"/>
      <c r="N164" s="109">
        <v>6750</v>
      </c>
      <c r="O164" s="85"/>
      <c r="P164" s="109"/>
      <c r="Q164" s="109"/>
      <c r="R164" s="109">
        <v>2250</v>
      </c>
      <c r="S164" s="85"/>
      <c r="T164" s="109"/>
      <c r="U164" s="85"/>
      <c r="AB164" s="82"/>
    </row>
    <row r="165" spans="1:28" s="75" customFormat="1" x14ac:dyDescent="0.25">
      <c r="A165" s="86">
        <v>51271</v>
      </c>
      <c r="B165" s="104" t="s">
        <v>147</v>
      </c>
      <c r="C165" s="108">
        <v>43</v>
      </c>
      <c r="D165" s="105" t="s">
        <v>108</v>
      </c>
      <c r="E165" s="91">
        <v>3239</v>
      </c>
      <c r="F165" s="92" t="s">
        <v>86</v>
      </c>
      <c r="G165" s="102"/>
      <c r="H165" s="109"/>
      <c r="I165" s="109"/>
      <c r="J165" s="109"/>
      <c r="K165" s="109"/>
      <c r="L165" s="109"/>
      <c r="M165" s="109"/>
      <c r="N165" s="109">
        <v>1875</v>
      </c>
      <c r="O165" s="85"/>
      <c r="P165" s="109"/>
      <c r="Q165" s="109"/>
      <c r="R165" s="109">
        <v>750</v>
      </c>
      <c r="S165" s="85"/>
      <c r="T165" s="109"/>
      <c r="U165" s="85"/>
      <c r="V165" s="79"/>
      <c r="AB165" s="79"/>
    </row>
    <row r="166" spans="1:28" x14ac:dyDescent="0.25">
      <c r="A166" s="86">
        <v>51271</v>
      </c>
      <c r="B166" s="106" t="s">
        <v>147</v>
      </c>
      <c r="C166" s="76">
        <v>43</v>
      </c>
      <c r="D166" s="106"/>
      <c r="E166" s="77">
        <v>42</v>
      </c>
      <c r="F166" s="78"/>
      <c r="G166" s="78"/>
      <c r="H166" s="101">
        <f t="shared" ref="H166:U167" si="80">H167</f>
        <v>0</v>
      </c>
      <c r="I166" s="101">
        <f t="shared" si="80"/>
        <v>0</v>
      </c>
      <c r="J166" s="101">
        <f t="shared" si="80"/>
        <v>0</v>
      </c>
      <c r="K166" s="101">
        <f t="shared" si="80"/>
        <v>0</v>
      </c>
      <c r="L166" s="101">
        <f t="shared" si="80"/>
        <v>0</v>
      </c>
      <c r="M166" s="101">
        <f t="shared" si="80"/>
        <v>0</v>
      </c>
      <c r="N166" s="101">
        <f>N167+N169</f>
        <v>42000</v>
      </c>
      <c r="O166" s="101">
        <f t="shared" ref="O166:U166" si="81">O167+O169</f>
        <v>0</v>
      </c>
      <c r="P166" s="101">
        <f t="shared" si="81"/>
        <v>0</v>
      </c>
      <c r="Q166" s="101">
        <f t="shared" si="81"/>
        <v>0</v>
      </c>
      <c r="R166" s="101">
        <f t="shared" si="81"/>
        <v>9000</v>
      </c>
      <c r="S166" s="101">
        <f t="shared" si="81"/>
        <v>0</v>
      </c>
      <c r="T166" s="101">
        <f t="shared" si="81"/>
        <v>0</v>
      </c>
      <c r="U166" s="101">
        <f t="shared" si="81"/>
        <v>0</v>
      </c>
      <c r="AB166" s="82"/>
    </row>
    <row r="167" spans="1:28" s="75" customFormat="1" x14ac:dyDescent="0.25">
      <c r="A167" s="86">
        <v>51271</v>
      </c>
      <c r="B167" s="103" t="s">
        <v>147</v>
      </c>
      <c r="C167" s="110">
        <v>43</v>
      </c>
      <c r="D167" s="107"/>
      <c r="E167" s="93">
        <v>422</v>
      </c>
      <c r="F167" s="94"/>
      <c r="G167" s="64"/>
      <c r="H167" s="96">
        <f t="shared" si="80"/>
        <v>0</v>
      </c>
      <c r="I167" s="96">
        <f t="shared" si="80"/>
        <v>0</v>
      </c>
      <c r="J167" s="96">
        <f t="shared" si="80"/>
        <v>0</v>
      </c>
      <c r="K167" s="96">
        <f t="shared" si="80"/>
        <v>0</v>
      </c>
      <c r="L167" s="96">
        <f t="shared" si="80"/>
        <v>0</v>
      </c>
      <c r="M167" s="96">
        <f t="shared" si="80"/>
        <v>0</v>
      </c>
      <c r="N167" s="96">
        <f t="shared" si="80"/>
        <v>36600</v>
      </c>
      <c r="O167" s="96">
        <f t="shared" si="80"/>
        <v>0</v>
      </c>
      <c r="P167" s="96">
        <f t="shared" si="80"/>
        <v>0</v>
      </c>
      <c r="Q167" s="96">
        <f t="shared" si="80"/>
        <v>0</v>
      </c>
      <c r="R167" s="96">
        <f t="shared" si="80"/>
        <v>7500</v>
      </c>
      <c r="S167" s="96">
        <f t="shared" si="80"/>
        <v>0</v>
      </c>
      <c r="T167" s="96">
        <f t="shared" si="80"/>
        <v>0</v>
      </c>
      <c r="U167" s="96">
        <f t="shared" si="80"/>
        <v>0</v>
      </c>
      <c r="V167" s="79"/>
      <c r="AB167" s="79"/>
    </row>
    <row r="168" spans="1:28" x14ac:dyDescent="0.25">
      <c r="A168" s="86">
        <v>51271</v>
      </c>
      <c r="B168" s="104" t="s">
        <v>147</v>
      </c>
      <c r="C168" s="108">
        <v>43</v>
      </c>
      <c r="D168" s="105" t="s">
        <v>108</v>
      </c>
      <c r="E168" s="91">
        <v>4227</v>
      </c>
      <c r="F168" s="92" t="s">
        <v>137</v>
      </c>
      <c r="H168" s="109"/>
      <c r="I168" s="109"/>
      <c r="J168" s="109"/>
      <c r="K168" s="109"/>
      <c r="L168" s="109"/>
      <c r="M168" s="109"/>
      <c r="N168" s="109">
        <v>36600</v>
      </c>
      <c r="O168" s="85"/>
      <c r="P168" s="109"/>
      <c r="Q168" s="109"/>
      <c r="R168" s="109">
        <v>7500</v>
      </c>
      <c r="S168" s="85"/>
      <c r="T168" s="109"/>
      <c r="U168" s="85"/>
      <c r="AB168" s="82"/>
    </row>
    <row r="169" spans="1:28" x14ac:dyDescent="0.25">
      <c r="A169" s="86">
        <v>51271</v>
      </c>
      <c r="B169" s="103" t="s">
        <v>147</v>
      </c>
      <c r="C169" s="110">
        <v>43</v>
      </c>
      <c r="D169" s="107"/>
      <c r="E169" s="93">
        <v>426</v>
      </c>
      <c r="F169" s="94"/>
      <c r="G169" s="64"/>
      <c r="H169" s="96">
        <f t="shared" ref="H169:U169" si="82">H170</f>
        <v>0</v>
      </c>
      <c r="I169" s="96">
        <f t="shared" si="82"/>
        <v>0</v>
      </c>
      <c r="J169" s="96">
        <f t="shared" si="82"/>
        <v>0</v>
      </c>
      <c r="K169" s="96">
        <f t="shared" si="82"/>
        <v>0</v>
      </c>
      <c r="L169" s="96">
        <f t="shared" si="82"/>
        <v>0</v>
      </c>
      <c r="M169" s="96">
        <f t="shared" si="82"/>
        <v>0</v>
      </c>
      <c r="N169" s="96">
        <f t="shared" si="82"/>
        <v>5400</v>
      </c>
      <c r="O169" s="96">
        <f t="shared" si="82"/>
        <v>0</v>
      </c>
      <c r="P169" s="96">
        <f t="shared" si="82"/>
        <v>0</v>
      </c>
      <c r="Q169" s="96">
        <f t="shared" si="82"/>
        <v>0</v>
      </c>
      <c r="R169" s="96">
        <f t="shared" si="82"/>
        <v>1500</v>
      </c>
      <c r="S169" s="96">
        <f t="shared" si="82"/>
        <v>0</v>
      </c>
      <c r="T169" s="96">
        <f t="shared" si="82"/>
        <v>0</v>
      </c>
      <c r="U169" s="96">
        <f t="shared" si="82"/>
        <v>0</v>
      </c>
      <c r="AB169" s="82"/>
    </row>
    <row r="170" spans="1:28" s="75" customFormat="1" x14ac:dyDescent="0.25">
      <c r="A170" s="86">
        <v>51271</v>
      </c>
      <c r="B170" s="104" t="s">
        <v>147</v>
      </c>
      <c r="C170" s="108">
        <v>43</v>
      </c>
      <c r="D170" s="105" t="s">
        <v>108</v>
      </c>
      <c r="E170" s="91">
        <v>4264</v>
      </c>
      <c r="F170" s="92" t="s">
        <v>125</v>
      </c>
      <c r="G170" s="102"/>
      <c r="H170" s="109"/>
      <c r="I170" s="109"/>
      <c r="J170" s="109"/>
      <c r="K170" s="109"/>
      <c r="L170" s="109"/>
      <c r="M170" s="109"/>
      <c r="N170" s="109">
        <v>5400</v>
      </c>
      <c r="O170" s="85"/>
      <c r="P170" s="109"/>
      <c r="Q170" s="109"/>
      <c r="R170" s="109">
        <v>1500</v>
      </c>
      <c r="S170" s="85"/>
      <c r="T170" s="109"/>
      <c r="U170" s="85"/>
      <c r="V170" s="79"/>
      <c r="AB170" s="79"/>
    </row>
    <row r="171" spans="1:28" x14ac:dyDescent="0.25">
      <c r="A171" s="86">
        <v>51271</v>
      </c>
      <c r="B171" s="106" t="s">
        <v>147</v>
      </c>
      <c r="C171" s="76">
        <v>559</v>
      </c>
      <c r="D171" s="106"/>
      <c r="E171" s="77">
        <v>31</v>
      </c>
      <c r="F171" s="78"/>
      <c r="G171" s="78"/>
      <c r="H171" s="101">
        <f t="shared" ref="H171:U172" si="83">H172</f>
        <v>0</v>
      </c>
      <c r="I171" s="101">
        <f t="shared" si="83"/>
        <v>0</v>
      </c>
      <c r="J171" s="101">
        <f t="shared" si="83"/>
        <v>0</v>
      </c>
      <c r="K171" s="101">
        <f t="shared" si="83"/>
        <v>0</v>
      </c>
      <c r="L171" s="101">
        <f t="shared" si="83"/>
        <v>0</v>
      </c>
      <c r="M171" s="101">
        <f t="shared" si="83"/>
        <v>0</v>
      </c>
      <c r="N171" s="101">
        <f>N172+N174</f>
        <v>123250</v>
      </c>
      <c r="O171" s="101">
        <f t="shared" ref="O171:U171" si="84">O172+O174</f>
        <v>0</v>
      </c>
      <c r="P171" s="101">
        <f t="shared" si="84"/>
        <v>0</v>
      </c>
      <c r="Q171" s="101">
        <f t="shared" si="84"/>
        <v>0</v>
      </c>
      <c r="R171" s="101">
        <f t="shared" si="84"/>
        <v>85000</v>
      </c>
      <c r="S171" s="101">
        <f t="shared" si="84"/>
        <v>0</v>
      </c>
      <c r="T171" s="101">
        <f t="shared" si="84"/>
        <v>0</v>
      </c>
      <c r="U171" s="101">
        <f t="shared" si="84"/>
        <v>0</v>
      </c>
      <c r="AB171" s="82"/>
    </row>
    <row r="172" spans="1:28" s="75" customFormat="1" x14ac:dyDescent="0.25">
      <c r="A172" s="86">
        <v>51271</v>
      </c>
      <c r="B172" s="103" t="s">
        <v>147</v>
      </c>
      <c r="C172" s="110">
        <v>559</v>
      </c>
      <c r="D172" s="107"/>
      <c r="E172" s="93">
        <v>311</v>
      </c>
      <c r="F172" s="94"/>
      <c r="G172" s="64"/>
      <c r="H172" s="96">
        <f t="shared" si="83"/>
        <v>0</v>
      </c>
      <c r="I172" s="96">
        <f t="shared" si="83"/>
        <v>0</v>
      </c>
      <c r="J172" s="96">
        <f t="shared" si="83"/>
        <v>0</v>
      </c>
      <c r="K172" s="96">
        <f t="shared" si="83"/>
        <v>0</v>
      </c>
      <c r="L172" s="96">
        <f t="shared" si="83"/>
        <v>0</v>
      </c>
      <c r="M172" s="96">
        <f t="shared" si="83"/>
        <v>0</v>
      </c>
      <c r="N172" s="96">
        <f t="shared" si="83"/>
        <v>106250</v>
      </c>
      <c r="O172" s="96">
        <f t="shared" si="83"/>
        <v>0</v>
      </c>
      <c r="P172" s="96">
        <f t="shared" si="83"/>
        <v>0</v>
      </c>
      <c r="Q172" s="96">
        <f t="shared" si="83"/>
        <v>0</v>
      </c>
      <c r="R172" s="96">
        <f t="shared" si="83"/>
        <v>72930</v>
      </c>
      <c r="S172" s="96">
        <f t="shared" si="83"/>
        <v>0</v>
      </c>
      <c r="T172" s="96">
        <f t="shared" si="83"/>
        <v>0</v>
      </c>
      <c r="U172" s="96">
        <f t="shared" si="83"/>
        <v>0</v>
      </c>
      <c r="V172" s="79"/>
      <c r="AB172" s="79"/>
    </row>
    <row r="173" spans="1:28" x14ac:dyDescent="0.25">
      <c r="A173" s="86">
        <v>51271</v>
      </c>
      <c r="B173" s="104" t="s">
        <v>147</v>
      </c>
      <c r="C173" s="108">
        <v>559</v>
      </c>
      <c r="D173" s="105" t="s">
        <v>108</v>
      </c>
      <c r="E173" s="91">
        <v>3111</v>
      </c>
      <c r="F173" s="92" t="s">
        <v>66</v>
      </c>
      <c r="H173" s="109"/>
      <c r="I173" s="109"/>
      <c r="J173" s="109"/>
      <c r="K173" s="109"/>
      <c r="L173" s="109"/>
      <c r="M173" s="109"/>
      <c r="N173" s="109">
        <v>106250</v>
      </c>
      <c r="O173" s="85"/>
      <c r="P173" s="109"/>
      <c r="Q173" s="109"/>
      <c r="R173" s="109">
        <v>72930</v>
      </c>
      <c r="S173" s="85"/>
      <c r="T173" s="109"/>
      <c r="U173" s="85"/>
      <c r="AB173" s="82"/>
    </row>
    <row r="174" spans="1:28" x14ac:dyDescent="0.25">
      <c r="A174" s="86">
        <v>51271</v>
      </c>
      <c r="B174" s="103" t="s">
        <v>147</v>
      </c>
      <c r="C174" s="110">
        <v>559</v>
      </c>
      <c r="D174" s="107"/>
      <c r="E174" s="93">
        <v>313</v>
      </c>
      <c r="F174" s="94"/>
      <c r="G174" s="64"/>
      <c r="H174" s="96">
        <f t="shared" ref="H174:M174" si="85">H175</f>
        <v>0</v>
      </c>
      <c r="I174" s="96">
        <f t="shared" si="85"/>
        <v>0</v>
      </c>
      <c r="J174" s="96">
        <f t="shared" si="85"/>
        <v>0</v>
      </c>
      <c r="K174" s="96">
        <f t="shared" si="85"/>
        <v>0</v>
      </c>
      <c r="L174" s="96">
        <f t="shared" si="85"/>
        <v>0</v>
      </c>
      <c r="M174" s="96">
        <f t="shared" si="85"/>
        <v>0</v>
      </c>
      <c r="N174" s="96">
        <f>N175+N176</f>
        <v>17000</v>
      </c>
      <c r="O174" s="96">
        <f t="shared" ref="O174:U174" si="86">O175+O176</f>
        <v>0</v>
      </c>
      <c r="P174" s="96">
        <f t="shared" si="86"/>
        <v>0</v>
      </c>
      <c r="Q174" s="96">
        <f t="shared" si="86"/>
        <v>0</v>
      </c>
      <c r="R174" s="96">
        <f t="shared" si="86"/>
        <v>12070</v>
      </c>
      <c r="S174" s="96">
        <f t="shared" si="86"/>
        <v>0</v>
      </c>
      <c r="T174" s="96">
        <f t="shared" si="86"/>
        <v>0</v>
      </c>
      <c r="U174" s="96">
        <f t="shared" si="86"/>
        <v>0</v>
      </c>
      <c r="AB174" s="82"/>
    </row>
    <row r="175" spans="1:28" x14ac:dyDescent="0.25">
      <c r="A175" s="86">
        <v>51271</v>
      </c>
      <c r="B175" s="80" t="s">
        <v>147</v>
      </c>
      <c r="C175" s="81">
        <v>559</v>
      </c>
      <c r="D175" s="98" t="s">
        <v>108</v>
      </c>
      <c r="E175" s="111">
        <v>3131</v>
      </c>
      <c r="F175" s="97" t="s">
        <v>109</v>
      </c>
      <c r="H175" s="109"/>
      <c r="I175" s="109"/>
      <c r="J175" s="109"/>
      <c r="K175" s="109"/>
      <c r="L175" s="109"/>
      <c r="M175" s="109"/>
      <c r="N175" s="109">
        <v>0</v>
      </c>
      <c r="O175" s="85"/>
      <c r="P175" s="109"/>
      <c r="Q175" s="109"/>
      <c r="R175" s="109">
        <v>0</v>
      </c>
      <c r="S175" s="85"/>
      <c r="T175" s="109"/>
      <c r="U175" s="85"/>
      <c r="AB175" s="82"/>
    </row>
    <row r="176" spans="1:28" s="75" customFormat="1" x14ac:dyDescent="0.25">
      <c r="A176" s="86">
        <v>51271</v>
      </c>
      <c r="B176" s="104" t="s">
        <v>147</v>
      </c>
      <c r="C176" s="108">
        <v>559</v>
      </c>
      <c r="D176" s="105" t="s">
        <v>108</v>
      </c>
      <c r="E176" s="91">
        <v>3132</v>
      </c>
      <c r="F176" s="92" t="s">
        <v>70</v>
      </c>
      <c r="G176" s="102"/>
      <c r="H176" s="109"/>
      <c r="I176" s="109"/>
      <c r="J176" s="109"/>
      <c r="K176" s="109"/>
      <c r="L176" s="109"/>
      <c r="M176" s="109"/>
      <c r="N176" s="109">
        <v>17000</v>
      </c>
      <c r="O176" s="85"/>
      <c r="P176" s="109"/>
      <c r="Q176" s="109"/>
      <c r="R176" s="109">
        <v>12070</v>
      </c>
      <c r="S176" s="85"/>
      <c r="T176" s="109"/>
      <c r="U176" s="85"/>
      <c r="V176" s="79"/>
      <c r="AB176" s="79"/>
    </row>
    <row r="177" spans="1:28" x14ac:dyDescent="0.25">
      <c r="A177" s="86">
        <v>51271</v>
      </c>
      <c r="B177" s="106" t="s">
        <v>147</v>
      </c>
      <c r="C177" s="76">
        <v>559</v>
      </c>
      <c r="D177" s="106"/>
      <c r="E177" s="77">
        <v>32</v>
      </c>
      <c r="F177" s="78"/>
      <c r="G177" s="78"/>
      <c r="H177" s="101">
        <f t="shared" ref="H177:M178" si="87">H178</f>
        <v>0</v>
      </c>
      <c r="I177" s="101">
        <f t="shared" si="87"/>
        <v>0</v>
      </c>
      <c r="J177" s="101">
        <f t="shared" si="87"/>
        <v>0</v>
      </c>
      <c r="K177" s="101">
        <f t="shared" si="87"/>
        <v>0</v>
      </c>
      <c r="L177" s="101">
        <f t="shared" si="87"/>
        <v>0</v>
      </c>
      <c r="M177" s="101">
        <f t="shared" si="87"/>
        <v>0</v>
      </c>
      <c r="N177" s="101">
        <f>N178+N181</f>
        <v>73100</v>
      </c>
      <c r="O177" s="101">
        <f t="shared" ref="O177:U177" si="88">O178+O181</f>
        <v>0</v>
      </c>
      <c r="P177" s="101">
        <f t="shared" si="88"/>
        <v>0</v>
      </c>
      <c r="Q177" s="101">
        <f t="shared" si="88"/>
        <v>0</v>
      </c>
      <c r="R177" s="101">
        <f t="shared" si="88"/>
        <v>31025</v>
      </c>
      <c r="S177" s="101">
        <f t="shared" si="88"/>
        <v>0</v>
      </c>
      <c r="T177" s="101">
        <f t="shared" si="88"/>
        <v>0</v>
      </c>
      <c r="U177" s="101">
        <f t="shared" si="88"/>
        <v>0</v>
      </c>
      <c r="AB177" s="82"/>
    </row>
    <row r="178" spans="1:28" x14ac:dyDescent="0.25">
      <c r="A178" s="86">
        <v>51271</v>
      </c>
      <c r="B178" s="103" t="s">
        <v>147</v>
      </c>
      <c r="C178" s="110">
        <v>559</v>
      </c>
      <c r="D178" s="107"/>
      <c r="E178" s="93">
        <v>321</v>
      </c>
      <c r="F178" s="94"/>
      <c r="G178" s="64"/>
      <c r="H178" s="96">
        <f t="shared" si="87"/>
        <v>0</v>
      </c>
      <c r="I178" s="96">
        <f t="shared" si="87"/>
        <v>0</v>
      </c>
      <c r="J178" s="96">
        <f t="shared" si="87"/>
        <v>0</v>
      </c>
      <c r="K178" s="96">
        <f t="shared" si="87"/>
        <v>0</v>
      </c>
      <c r="L178" s="96">
        <f t="shared" si="87"/>
        <v>0</v>
      </c>
      <c r="M178" s="96">
        <f t="shared" si="87"/>
        <v>0</v>
      </c>
      <c r="N178" s="96">
        <f>N179+N180</f>
        <v>14875</v>
      </c>
      <c r="O178" s="96">
        <f t="shared" ref="O178:U178" si="89">O179+O180</f>
        <v>0</v>
      </c>
      <c r="P178" s="96">
        <f t="shared" si="89"/>
        <v>0</v>
      </c>
      <c r="Q178" s="96">
        <f t="shared" si="89"/>
        <v>0</v>
      </c>
      <c r="R178" s="96">
        <f t="shared" si="89"/>
        <v>9775</v>
      </c>
      <c r="S178" s="96">
        <f t="shared" si="89"/>
        <v>0</v>
      </c>
      <c r="T178" s="96">
        <f t="shared" si="89"/>
        <v>0</v>
      </c>
      <c r="U178" s="96">
        <f t="shared" si="89"/>
        <v>0</v>
      </c>
      <c r="AB178" s="82"/>
    </row>
    <row r="179" spans="1:28" s="75" customFormat="1" x14ac:dyDescent="0.25">
      <c r="A179" s="86">
        <v>51271</v>
      </c>
      <c r="B179" s="104" t="s">
        <v>147</v>
      </c>
      <c r="C179" s="108">
        <v>559</v>
      </c>
      <c r="D179" s="105" t="s">
        <v>108</v>
      </c>
      <c r="E179" s="91">
        <v>3211</v>
      </c>
      <c r="F179" s="92" t="s">
        <v>71</v>
      </c>
      <c r="G179" s="102"/>
      <c r="H179" s="109"/>
      <c r="I179" s="109"/>
      <c r="J179" s="109"/>
      <c r="K179" s="109"/>
      <c r="L179" s="109"/>
      <c r="M179" s="109"/>
      <c r="N179" s="109">
        <v>12750</v>
      </c>
      <c r="O179" s="85"/>
      <c r="P179" s="109"/>
      <c r="Q179" s="109"/>
      <c r="R179" s="109">
        <v>8500</v>
      </c>
      <c r="S179" s="85"/>
      <c r="T179" s="109"/>
      <c r="U179" s="85"/>
      <c r="V179" s="79"/>
      <c r="AB179" s="79"/>
    </row>
    <row r="180" spans="1:28" x14ac:dyDescent="0.25">
      <c r="A180" s="86">
        <v>51271</v>
      </c>
      <c r="B180" s="104" t="s">
        <v>147</v>
      </c>
      <c r="C180" s="108">
        <v>559</v>
      </c>
      <c r="D180" s="105" t="s">
        <v>108</v>
      </c>
      <c r="E180" s="91">
        <v>3212</v>
      </c>
      <c r="F180" s="92" t="s">
        <v>72</v>
      </c>
      <c r="H180" s="109"/>
      <c r="I180" s="109"/>
      <c r="J180" s="109"/>
      <c r="K180" s="109"/>
      <c r="L180" s="109"/>
      <c r="M180" s="109"/>
      <c r="N180" s="109">
        <v>2125</v>
      </c>
      <c r="O180" s="85"/>
      <c r="P180" s="109"/>
      <c r="Q180" s="109"/>
      <c r="R180" s="109">
        <v>1275</v>
      </c>
      <c r="S180" s="85"/>
      <c r="T180" s="109"/>
      <c r="U180" s="85"/>
      <c r="AB180" s="82"/>
    </row>
    <row r="181" spans="1:28" x14ac:dyDescent="0.25">
      <c r="A181" s="86">
        <v>51271</v>
      </c>
      <c r="B181" s="103" t="s">
        <v>147</v>
      </c>
      <c r="C181" s="110">
        <v>559</v>
      </c>
      <c r="D181" s="107"/>
      <c r="E181" s="93">
        <v>323</v>
      </c>
      <c r="F181" s="94"/>
      <c r="G181" s="64"/>
      <c r="H181" s="96">
        <f t="shared" ref="H181:M181" si="90">H182</f>
        <v>0</v>
      </c>
      <c r="I181" s="96">
        <f t="shared" si="90"/>
        <v>0</v>
      </c>
      <c r="J181" s="96">
        <f t="shared" si="90"/>
        <v>0</v>
      </c>
      <c r="K181" s="96">
        <f t="shared" si="90"/>
        <v>0</v>
      </c>
      <c r="L181" s="96">
        <f t="shared" si="90"/>
        <v>0</v>
      </c>
      <c r="M181" s="96">
        <f t="shared" si="90"/>
        <v>0</v>
      </c>
      <c r="N181" s="96">
        <f>N182+N183+N184</f>
        <v>58225</v>
      </c>
      <c r="O181" s="96">
        <f t="shared" ref="O181:U181" si="91">O182+O183+O184</f>
        <v>0</v>
      </c>
      <c r="P181" s="96">
        <f t="shared" si="91"/>
        <v>0</v>
      </c>
      <c r="Q181" s="96">
        <f t="shared" si="91"/>
        <v>0</v>
      </c>
      <c r="R181" s="96">
        <f t="shared" si="91"/>
        <v>21250</v>
      </c>
      <c r="S181" s="96">
        <f t="shared" si="91"/>
        <v>0</v>
      </c>
      <c r="T181" s="96">
        <f t="shared" si="91"/>
        <v>0</v>
      </c>
      <c r="U181" s="96">
        <f t="shared" si="91"/>
        <v>0</v>
      </c>
      <c r="AB181" s="82"/>
    </row>
    <row r="182" spans="1:28" x14ac:dyDescent="0.25">
      <c r="A182" s="86">
        <v>51271</v>
      </c>
      <c r="B182" s="104" t="s">
        <v>147</v>
      </c>
      <c r="C182" s="108">
        <v>559</v>
      </c>
      <c r="D182" s="105" t="s">
        <v>108</v>
      </c>
      <c r="E182" s="91">
        <v>3231</v>
      </c>
      <c r="F182" s="92" t="s">
        <v>80</v>
      </c>
      <c r="H182" s="109"/>
      <c r="I182" s="109"/>
      <c r="J182" s="109"/>
      <c r="K182" s="109"/>
      <c r="L182" s="109"/>
      <c r="M182" s="109"/>
      <c r="N182" s="109">
        <v>9350</v>
      </c>
      <c r="O182" s="85"/>
      <c r="P182" s="109"/>
      <c r="Q182" s="109"/>
      <c r="R182" s="109">
        <v>4250</v>
      </c>
      <c r="S182" s="85"/>
      <c r="T182" s="109"/>
      <c r="U182" s="85"/>
      <c r="AB182" s="82"/>
    </row>
    <row r="183" spans="1:28" x14ac:dyDescent="0.25">
      <c r="A183" s="86">
        <v>51271</v>
      </c>
      <c r="B183" s="104" t="s">
        <v>147</v>
      </c>
      <c r="C183" s="108">
        <v>559</v>
      </c>
      <c r="D183" s="105" t="s">
        <v>108</v>
      </c>
      <c r="E183" s="91">
        <v>3233</v>
      </c>
      <c r="F183" s="92" t="s">
        <v>82</v>
      </c>
      <c r="H183" s="109"/>
      <c r="I183" s="109"/>
      <c r="J183" s="109"/>
      <c r="K183" s="109"/>
      <c r="L183" s="109"/>
      <c r="M183" s="109"/>
      <c r="N183" s="109">
        <v>38250</v>
      </c>
      <c r="O183" s="85"/>
      <c r="P183" s="109"/>
      <c r="Q183" s="109"/>
      <c r="R183" s="109">
        <v>12750</v>
      </c>
      <c r="S183" s="85"/>
      <c r="T183" s="109"/>
      <c r="U183" s="85"/>
      <c r="AB183" s="82"/>
    </row>
    <row r="184" spans="1:28" s="75" customFormat="1" x14ac:dyDescent="0.25">
      <c r="A184" s="86">
        <v>51271</v>
      </c>
      <c r="B184" s="104" t="s">
        <v>147</v>
      </c>
      <c r="C184" s="108">
        <v>559</v>
      </c>
      <c r="D184" s="105" t="s">
        <v>108</v>
      </c>
      <c r="E184" s="91">
        <v>3239</v>
      </c>
      <c r="F184" s="92" t="s">
        <v>86</v>
      </c>
      <c r="G184" s="102"/>
      <c r="H184" s="109"/>
      <c r="I184" s="109"/>
      <c r="J184" s="109"/>
      <c r="K184" s="109"/>
      <c r="L184" s="109"/>
      <c r="M184" s="109"/>
      <c r="N184" s="109">
        <v>10625</v>
      </c>
      <c r="O184" s="85"/>
      <c r="P184" s="109"/>
      <c r="Q184" s="109"/>
      <c r="R184" s="109">
        <v>4250</v>
      </c>
      <c r="S184" s="85"/>
      <c r="T184" s="109"/>
      <c r="U184" s="85"/>
      <c r="V184" s="79"/>
      <c r="AB184" s="79"/>
    </row>
    <row r="185" spans="1:28" x14ac:dyDescent="0.25">
      <c r="A185" s="86">
        <v>51271</v>
      </c>
      <c r="B185" s="106" t="s">
        <v>147</v>
      </c>
      <c r="C185" s="76">
        <v>559</v>
      </c>
      <c r="D185" s="106"/>
      <c r="E185" s="77">
        <v>42</v>
      </c>
      <c r="F185" s="78"/>
      <c r="G185" s="78"/>
      <c r="H185" s="101">
        <f t="shared" ref="H185:U186" si="92">H186</f>
        <v>0</v>
      </c>
      <c r="I185" s="101">
        <f t="shared" si="92"/>
        <v>0</v>
      </c>
      <c r="J185" s="101">
        <f t="shared" si="92"/>
        <v>0</v>
      </c>
      <c r="K185" s="101">
        <f t="shared" si="92"/>
        <v>0</v>
      </c>
      <c r="L185" s="101">
        <f t="shared" si="92"/>
        <v>0</v>
      </c>
      <c r="M185" s="101">
        <f t="shared" si="92"/>
        <v>0</v>
      </c>
      <c r="N185" s="101">
        <f>N186+N188</f>
        <v>238000</v>
      </c>
      <c r="O185" s="101">
        <f t="shared" ref="O185:U185" si="93">O186+O188</f>
        <v>0</v>
      </c>
      <c r="P185" s="101">
        <f t="shared" si="93"/>
        <v>0</v>
      </c>
      <c r="Q185" s="101">
        <f t="shared" si="93"/>
        <v>0</v>
      </c>
      <c r="R185" s="101">
        <f t="shared" si="93"/>
        <v>51000</v>
      </c>
      <c r="S185" s="101">
        <f t="shared" si="93"/>
        <v>0</v>
      </c>
      <c r="T185" s="101">
        <f t="shared" si="93"/>
        <v>0</v>
      </c>
      <c r="U185" s="101">
        <f t="shared" si="93"/>
        <v>0</v>
      </c>
      <c r="AB185" s="82"/>
    </row>
    <row r="186" spans="1:28" s="75" customFormat="1" x14ac:dyDescent="0.25">
      <c r="A186" s="86">
        <v>51271</v>
      </c>
      <c r="B186" s="103" t="s">
        <v>147</v>
      </c>
      <c r="C186" s="110">
        <v>559</v>
      </c>
      <c r="D186" s="107"/>
      <c r="E186" s="93">
        <v>422</v>
      </c>
      <c r="F186" s="94"/>
      <c r="G186" s="64"/>
      <c r="H186" s="96">
        <f t="shared" si="92"/>
        <v>0</v>
      </c>
      <c r="I186" s="96">
        <f t="shared" si="92"/>
        <v>0</v>
      </c>
      <c r="J186" s="96">
        <f t="shared" si="92"/>
        <v>0</v>
      </c>
      <c r="K186" s="96">
        <f t="shared" si="92"/>
        <v>0</v>
      </c>
      <c r="L186" s="96">
        <f t="shared" si="92"/>
        <v>0</v>
      </c>
      <c r="M186" s="96">
        <f t="shared" si="92"/>
        <v>0</v>
      </c>
      <c r="N186" s="96">
        <f t="shared" si="92"/>
        <v>207400</v>
      </c>
      <c r="O186" s="96">
        <f t="shared" si="92"/>
        <v>0</v>
      </c>
      <c r="P186" s="96">
        <f t="shared" si="92"/>
        <v>0</v>
      </c>
      <c r="Q186" s="96">
        <f t="shared" si="92"/>
        <v>0</v>
      </c>
      <c r="R186" s="96">
        <f t="shared" si="92"/>
        <v>42500</v>
      </c>
      <c r="S186" s="96">
        <f t="shared" si="92"/>
        <v>0</v>
      </c>
      <c r="T186" s="96">
        <f t="shared" si="92"/>
        <v>0</v>
      </c>
      <c r="U186" s="96">
        <f t="shared" si="92"/>
        <v>0</v>
      </c>
      <c r="V186" s="79"/>
      <c r="AB186" s="79"/>
    </row>
    <row r="187" spans="1:28" x14ac:dyDescent="0.25">
      <c r="A187" s="86">
        <v>51271</v>
      </c>
      <c r="B187" s="104" t="s">
        <v>147</v>
      </c>
      <c r="C187" s="108">
        <v>559</v>
      </c>
      <c r="D187" s="105" t="s">
        <v>108</v>
      </c>
      <c r="E187" s="91">
        <v>4227</v>
      </c>
      <c r="F187" s="92" t="s">
        <v>137</v>
      </c>
      <c r="H187" s="109"/>
      <c r="I187" s="109"/>
      <c r="J187" s="109"/>
      <c r="K187" s="109"/>
      <c r="L187" s="109"/>
      <c r="M187" s="109"/>
      <c r="N187" s="109">
        <v>207400</v>
      </c>
      <c r="O187" s="85"/>
      <c r="P187" s="109"/>
      <c r="Q187" s="109"/>
      <c r="R187" s="109">
        <v>42500</v>
      </c>
      <c r="S187" s="85"/>
      <c r="T187" s="109"/>
      <c r="U187" s="85"/>
      <c r="AB187" s="82"/>
    </row>
    <row r="188" spans="1:28" s="75" customFormat="1" x14ac:dyDescent="0.25">
      <c r="A188" s="86">
        <v>51271</v>
      </c>
      <c r="B188" s="103" t="s">
        <v>147</v>
      </c>
      <c r="C188" s="110">
        <v>559</v>
      </c>
      <c r="D188" s="107"/>
      <c r="E188" s="93">
        <v>426</v>
      </c>
      <c r="F188" s="94"/>
      <c r="G188" s="64"/>
      <c r="H188" s="96">
        <f t="shared" ref="H188:U188" si="94">H189</f>
        <v>0</v>
      </c>
      <c r="I188" s="96">
        <f t="shared" si="94"/>
        <v>0</v>
      </c>
      <c r="J188" s="96">
        <f t="shared" si="94"/>
        <v>0</v>
      </c>
      <c r="K188" s="96">
        <f t="shared" si="94"/>
        <v>0</v>
      </c>
      <c r="L188" s="96">
        <f t="shared" si="94"/>
        <v>0</v>
      </c>
      <c r="M188" s="96">
        <f t="shared" si="94"/>
        <v>0</v>
      </c>
      <c r="N188" s="96">
        <f t="shared" si="94"/>
        <v>30600</v>
      </c>
      <c r="O188" s="96">
        <f t="shared" si="94"/>
        <v>0</v>
      </c>
      <c r="P188" s="96">
        <f t="shared" si="94"/>
        <v>0</v>
      </c>
      <c r="Q188" s="96">
        <f t="shared" si="94"/>
        <v>0</v>
      </c>
      <c r="R188" s="96">
        <f t="shared" si="94"/>
        <v>8500</v>
      </c>
      <c r="S188" s="96">
        <f t="shared" si="94"/>
        <v>0</v>
      </c>
      <c r="T188" s="96">
        <f t="shared" si="94"/>
        <v>0</v>
      </c>
      <c r="U188" s="96">
        <f t="shared" si="94"/>
        <v>0</v>
      </c>
      <c r="V188" s="74">
        <f>N190-J190</f>
        <v>2971000</v>
      </c>
      <c r="W188" s="74">
        <f>O190-K190</f>
        <v>0</v>
      </c>
      <c r="X188" s="74">
        <f>N190-L190</f>
        <v>2971000</v>
      </c>
      <c r="Y188" s="74">
        <f>O190-M190</f>
        <v>0</v>
      </c>
      <c r="Z188" s="74">
        <f>R190-P190</f>
        <v>1476000</v>
      </c>
      <c r="AA188" s="74">
        <f>S190-Q190</f>
        <v>0</v>
      </c>
      <c r="AB188" s="83"/>
    </row>
    <row r="189" spans="1:28" x14ac:dyDescent="0.25">
      <c r="A189" s="86">
        <v>51271</v>
      </c>
      <c r="B189" s="104" t="s">
        <v>147</v>
      </c>
      <c r="C189" s="108">
        <v>559</v>
      </c>
      <c r="D189" s="105" t="s">
        <v>108</v>
      </c>
      <c r="E189" s="91">
        <v>4264</v>
      </c>
      <c r="F189" s="92" t="s">
        <v>125</v>
      </c>
      <c r="H189" s="109"/>
      <c r="I189" s="109"/>
      <c r="J189" s="109"/>
      <c r="K189" s="109"/>
      <c r="L189" s="109"/>
      <c r="M189" s="109"/>
      <c r="N189" s="109">
        <v>30600</v>
      </c>
      <c r="O189" s="85"/>
      <c r="P189" s="109"/>
      <c r="Q189" s="109"/>
      <c r="R189" s="109">
        <v>8500</v>
      </c>
      <c r="S189" s="85"/>
      <c r="T189" s="109"/>
      <c r="U189" s="85"/>
      <c r="AB189" s="82"/>
    </row>
    <row r="190" spans="1:28" s="75" customFormat="1" ht="102" x14ac:dyDescent="0.25">
      <c r="A190" s="86">
        <v>51271</v>
      </c>
      <c r="B190" s="70" t="s">
        <v>149</v>
      </c>
      <c r="C190" s="70"/>
      <c r="D190" s="70"/>
      <c r="E190" s="71"/>
      <c r="F190" s="72" t="s">
        <v>150</v>
      </c>
      <c r="G190" s="73" t="s">
        <v>107</v>
      </c>
      <c r="H190" s="74">
        <f t="shared" ref="H190:U192" si="95">H191</f>
        <v>0</v>
      </c>
      <c r="I190" s="74">
        <f t="shared" si="95"/>
        <v>0</v>
      </c>
      <c r="J190" s="74">
        <f t="shared" si="95"/>
        <v>0</v>
      </c>
      <c r="K190" s="74">
        <f t="shared" si="95"/>
        <v>0</v>
      </c>
      <c r="L190" s="74">
        <f t="shared" si="95"/>
        <v>0</v>
      </c>
      <c r="M190" s="74">
        <f t="shared" si="95"/>
        <v>0</v>
      </c>
      <c r="N190" s="74">
        <f>N191+N197+N205+N208+N213+N219+N227+N230</f>
        <v>2971000</v>
      </c>
      <c r="O190" s="74">
        <f t="shared" ref="O190:U190" si="96">O191+O197+O205+O208+O213+O219+O227+O230</f>
        <v>0</v>
      </c>
      <c r="P190" s="74">
        <f t="shared" si="96"/>
        <v>0</v>
      </c>
      <c r="Q190" s="74">
        <f t="shared" si="96"/>
        <v>0</v>
      </c>
      <c r="R190" s="74">
        <f t="shared" si="96"/>
        <v>1476000</v>
      </c>
      <c r="S190" s="74">
        <f t="shared" si="96"/>
        <v>0</v>
      </c>
      <c r="T190" s="74">
        <f t="shared" si="96"/>
        <v>0</v>
      </c>
      <c r="U190" s="74">
        <f t="shared" si="96"/>
        <v>0</v>
      </c>
      <c r="V190" s="79"/>
      <c r="AB190" s="79"/>
    </row>
    <row r="191" spans="1:28" x14ac:dyDescent="0.25">
      <c r="A191" s="86">
        <v>51271</v>
      </c>
      <c r="B191" s="106" t="s">
        <v>149</v>
      </c>
      <c r="C191" s="76">
        <v>43</v>
      </c>
      <c r="D191" s="106"/>
      <c r="E191" s="77">
        <v>31</v>
      </c>
      <c r="F191" s="78"/>
      <c r="G191" s="78"/>
      <c r="H191" s="101">
        <f t="shared" si="95"/>
        <v>0</v>
      </c>
      <c r="I191" s="101">
        <f t="shared" si="95"/>
        <v>0</v>
      </c>
      <c r="J191" s="101">
        <f t="shared" si="95"/>
        <v>0</v>
      </c>
      <c r="K191" s="101">
        <f t="shared" si="95"/>
        <v>0</v>
      </c>
      <c r="L191" s="101">
        <f t="shared" si="95"/>
        <v>0</v>
      </c>
      <c r="M191" s="101">
        <f t="shared" si="95"/>
        <v>0</v>
      </c>
      <c r="N191" s="101">
        <f>N192+N194</f>
        <v>54000</v>
      </c>
      <c r="O191" s="101">
        <f t="shared" ref="O191:U191" si="97">O192+O194</f>
        <v>0</v>
      </c>
      <c r="P191" s="101">
        <f t="shared" si="97"/>
        <v>0</v>
      </c>
      <c r="Q191" s="101">
        <f t="shared" si="97"/>
        <v>0</v>
      </c>
      <c r="R191" s="101">
        <f t="shared" si="97"/>
        <v>54000</v>
      </c>
      <c r="S191" s="101">
        <f t="shared" si="97"/>
        <v>0</v>
      </c>
      <c r="T191" s="101">
        <f t="shared" si="97"/>
        <v>0</v>
      </c>
      <c r="U191" s="101">
        <f t="shared" si="97"/>
        <v>0</v>
      </c>
      <c r="AB191" s="82"/>
    </row>
    <row r="192" spans="1:28" s="75" customFormat="1" x14ac:dyDescent="0.25">
      <c r="A192" s="86">
        <v>51271</v>
      </c>
      <c r="B192" s="103" t="s">
        <v>149</v>
      </c>
      <c r="C192" s="110">
        <v>43</v>
      </c>
      <c r="D192" s="107"/>
      <c r="E192" s="93">
        <v>311</v>
      </c>
      <c r="F192" s="94"/>
      <c r="G192" s="64"/>
      <c r="H192" s="96">
        <f t="shared" si="95"/>
        <v>0</v>
      </c>
      <c r="I192" s="96">
        <f t="shared" si="95"/>
        <v>0</v>
      </c>
      <c r="J192" s="96">
        <f t="shared" si="95"/>
        <v>0</v>
      </c>
      <c r="K192" s="96">
        <f t="shared" si="95"/>
        <v>0</v>
      </c>
      <c r="L192" s="96">
        <f t="shared" si="95"/>
        <v>0</v>
      </c>
      <c r="M192" s="96">
        <f t="shared" si="95"/>
        <v>0</v>
      </c>
      <c r="N192" s="96">
        <f t="shared" si="95"/>
        <v>46500</v>
      </c>
      <c r="O192" s="96">
        <f t="shared" si="95"/>
        <v>0</v>
      </c>
      <c r="P192" s="96">
        <f t="shared" si="95"/>
        <v>0</v>
      </c>
      <c r="Q192" s="96">
        <f t="shared" si="95"/>
        <v>0</v>
      </c>
      <c r="R192" s="96">
        <f t="shared" si="95"/>
        <v>46500</v>
      </c>
      <c r="S192" s="96">
        <f t="shared" si="95"/>
        <v>0</v>
      </c>
      <c r="T192" s="96">
        <f t="shared" si="95"/>
        <v>0</v>
      </c>
      <c r="U192" s="96">
        <f t="shared" si="95"/>
        <v>0</v>
      </c>
      <c r="V192" s="79"/>
      <c r="AB192" s="79"/>
    </row>
    <row r="193" spans="1:28" x14ac:dyDescent="0.25">
      <c r="A193" s="86">
        <v>51271</v>
      </c>
      <c r="B193" s="104" t="s">
        <v>149</v>
      </c>
      <c r="C193" s="108">
        <v>43</v>
      </c>
      <c r="D193" s="105" t="s">
        <v>108</v>
      </c>
      <c r="E193" s="91">
        <v>3111</v>
      </c>
      <c r="F193" s="92" t="s">
        <v>66</v>
      </c>
      <c r="H193" s="109"/>
      <c r="I193" s="109"/>
      <c r="J193" s="109"/>
      <c r="K193" s="109"/>
      <c r="L193" s="109"/>
      <c r="M193" s="109"/>
      <c r="N193" s="109">
        <v>46500</v>
      </c>
      <c r="O193" s="85"/>
      <c r="P193" s="109"/>
      <c r="Q193" s="109"/>
      <c r="R193" s="109">
        <v>46500</v>
      </c>
      <c r="S193" s="85"/>
      <c r="T193" s="109"/>
      <c r="U193" s="85"/>
      <c r="AB193" s="82"/>
    </row>
    <row r="194" spans="1:28" x14ac:dyDescent="0.25">
      <c r="A194" s="86">
        <v>51271</v>
      </c>
      <c r="B194" s="103" t="s">
        <v>149</v>
      </c>
      <c r="C194" s="110">
        <v>43</v>
      </c>
      <c r="D194" s="107"/>
      <c r="E194" s="93">
        <v>313</v>
      </c>
      <c r="F194" s="94"/>
      <c r="G194" s="64"/>
      <c r="H194" s="96">
        <f t="shared" ref="H194:M194" si="98">H195</f>
        <v>0</v>
      </c>
      <c r="I194" s="96">
        <f t="shared" si="98"/>
        <v>0</v>
      </c>
      <c r="J194" s="96">
        <f t="shared" si="98"/>
        <v>0</v>
      </c>
      <c r="K194" s="96">
        <f t="shared" si="98"/>
        <v>0</v>
      </c>
      <c r="L194" s="96">
        <f t="shared" si="98"/>
        <v>0</v>
      </c>
      <c r="M194" s="96">
        <f t="shared" si="98"/>
        <v>0</v>
      </c>
      <c r="N194" s="96">
        <f>N195+N196</f>
        <v>7500</v>
      </c>
      <c r="O194" s="96">
        <f t="shared" ref="O194:U194" si="99">O195+O196</f>
        <v>0</v>
      </c>
      <c r="P194" s="96">
        <f t="shared" si="99"/>
        <v>0</v>
      </c>
      <c r="Q194" s="96">
        <f t="shared" si="99"/>
        <v>0</v>
      </c>
      <c r="R194" s="96">
        <f t="shared" si="99"/>
        <v>7500</v>
      </c>
      <c r="S194" s="96">
        <f t="shared" si="99"/>
        <v>0</v>
      </c>
      <c r="T194" s="96">
        <f t="shared" si="99"/>
        <v>0</v>
      </c>
      <c r="U194" s="96">
        <f t="shared" si="99"/>
        <v>0</v>
      </c>
      <c r="AB194" s="82"/>
    </row>
    <row r="195" spans="1:28" x14ac:dyDescent="0.25">
      <c r="A195" s="86">
        <v>51271</v>
      </c>
      <c r="B195" s="80" t="s">
        <v>149</v>
      </c>
      <c r="C195" s="81">
        <v>43</v>
      </c>
      <c r="D195" s="98" t="s">
        <v>108</v>
      </c>
      <c r="E195" s="111">
        <v>3131</v>
      </c>
      <c r="F195" s="97" t="s">
        <v>109</v>
      </c>
      <c r="H195" s="109"/>
      <c r="I195" s="109"/>
      <c r="J195" s="109"/>
      <c r="K195" s="109"/>
      <c r="L195" s="109"/>
      <c r="M195" s="109"/>
      <c r="N195" s="109">
        <v>0</v>
      </c>
      <c r="O195" s="85"/>
      <c r="P195" s="109"/>
      <c r="Q195" s="109"/>
      <c r="R195" s="109">
        <v>0</v>
      </c>
      <c r="S195" s="85"/>
      <c r="T195" s="109"/>
      <c r="U195" s="85"/>
      <c r="AB195" s="82"/>
    </row>
    <row r="196" spans="1:28" s="75" customFormat="1" x14ac:dyDescent="0.25">
      <c r="A196" s="86">
        <v>51271</v>
      </c>
      <c r="B196" s="104" t="s">
        <v>149</v>
      </c>
      <c r="C196" s="108">
        <v>43</v>
      </c>
      <c r="D196" s="105" t="s">
        <v>108</v>
      </c>
      <c r="E196" s="91">
        <v>3132</v>
      </c>
      <c r="F196" s="92" t="s">
        <v>70</v>
      </c>
      <c r="G196" s="102"/>
      <c r="H196" s="109"/>
      <c r="I196" s="109"/>
      <c r="J196" s="109"/>
      <c r="K196" s="109"/>
      <c r="L196" s="109"/>
      <c r="M196" s="109"/>
      <c r="N196" s="109">
        <v>7500</v>
      </c>
      <c r="O196" s="85"/>
      <c r="P196" s="109"/>
      <c r="Q196" s="109"/>
      <c r="R196" s="109">
        <v>7500</v>
      </c>
      <c r="S196" s="85"/>
      <c r="T196" s="109"/>
      <c r="U196" s="85"/>
      <c r="V196" s="79"/>
      <c r="AB196" s="79"/>
    </row>
    <row r="197" spans="1:28" x14ac:dyDescent="0.25">
      <c r="A197" s="86">
        <v>51271</v>
      </c>
      <c r="B197" s="106" t="s">
        <v>149</v>
      </c>
      <c r="C197" s="76">
        <v>43</v>
      </c>
      <c r="D197" s="106"/>
      <c r="E197" s="77">
        <v>32</v>
      </c>
      <c r="F197" s="78"/>
      <c r="G197" s="78"/>
      <c r="H197" s="101">
        <f t="shared" ref="H197:M198" si="100">H198</f>
        <v>0</v>
      </c>
      <c r="I197" s="101">
        <f t="shared" si="100"/>
        <v>0</v>
      </c>
      <c r="J197" s="101">
        <f t="shared" si="100"/>
        <v>0</v>
      </c>
      <c r="K197" s="101">
        <f t="shared" si="100"/>
        <v>0</v>
      </c>
      <c r="L197" s="101">
        <f t="shared" si="100"/>
        <v>0</v>
      </c>
      <c r="M197" s="101">
        <f t="shared" si="100"/>
        <v>0</v>
      </c>
      <c r="N197" s="101">
        <f>N198+N201</f>
        <v>16650</v>
      </c>
      <c r="O197" s="101">
        <f t="shared" ref="O197:U197" si="101">O198+O201</f>
        <v>0</v>
      </c>
      <c r="P197" s="101">
        <f t="shared" si="101"/>
        <v>0</v>
      </c>
      <c r="Q197" s="101">
        <f t="shared" si="101"/>
        <v>0</v>
      </c>
      <c r="R197" s="101">
        <f t="shared" si="101"/>
        <v>9900</v>
      </c>
      <c r="S197" s="101">
        <f t="shared" si="101"/>
        <v>0</v>
      </c>
      <c r="T197" s="101">
        <f t="shared" si="101"/>
        <v>0</v>
      </c>
      <c r="U197" s="101">
        <f t="shared" si="101"/>
        <v>0</v>
      </c>
      <c r="AB197" s="82"/>
    </row>
    <row r="198" spans="1:28" x14ac:dyDescent="0.25">
      <c r="A198" s="86">
        <v>51271</v>
      </c>
      <c r="B198" s="103" t="s">
        <v>149</v>
      </c>
      <c r="C198" s="110">
        <v>43</v>
      </c>
      <c r="D198" s="107"/>
      <c r="E198" s="93">
        <v>321</v>
      </c>
      <c r="F198" s="94"/>
      <c r="G198" s="64"/>
      <c r="H198" s="96">
        <f t="shared" si="100"/>
        <v>0</v>
      </c>
      <c r="I198" s="96">
        <f t="shared" si="100"/>
        <v>0</v>
      </c>
      <c r="J198" s="96">
        <f t="shared" si="100"/>
        <v>0</v>
      </c>
      <c r="K198" s="96">
        <f t="shared" si="100"/>
        <v>0</v>
      </c>
      <c r="L198" s="96">
        <f t="shared" si="100"/>
        <v>0</v>
      </c>
      <c r="M198" s="96">
        <f t="shared" si="100"/>
        <v>0</v>
      </c>
      <c r="N198" s="96">
        <f>N199+N200</f>
        <v>3150</v>
      </c>
      <c r="O198" s="96">
        <f t="shared" ref="O198:U198" si="102">O199+O200</f>
        <v>0</v>
      </c>
      <c r="P198" s="96">
        <f t="shared" si="102"/>
        <v>0</v>
      </c>
      <c r="Q198" s="96">
        <f t="shared" si="102"/>
        <v>0</v>
      </c>
      <c r="R198" s="96">
        <f t="shared" si="102"/>
        <v>3150</v>
      </c>
      <c r="S198" s="96">
        <f t="shared" si="102"/>
        <v>0</v>
      </c>
      <c r="T198" s="96">
        <f t="shared" si="102"/>
        <v>0</v>
      </c>
      <c r="U198" s="96">
        <f t="shared" si="102"/>
        <v>0</v>
      </c>
      <c r="AB198" s="82"/>
    </row>
    <row r="199" spans="1:28" s="75" customFormat="1" x14ac:dyDescent="0.25">
      <c r="A199" s="86">
        <v>51271</v>
      </c>
      <c r="B199" s="104" t="s">
        <v>149</v>
      </c>
      <c r="C199" s="108">
        <v>43</v>
      </c>
      <c r="D199" s="105" t="s">
        <v>108</v>
      </c>
      <c r="E199" s="91">
        <v>3211</v>
      </c>
      <c r="F199" s="92" t="s">
        <v>71</v>
      </c>
      <c r="G199" s="102"/>
      <c r="H199" s="109"/>
      <c r="I199" s="109"/>
      <c r="J199" s="109"/>
      <c r="K199" s="109"/>
      <c r="L199" s="109"/>
      <c r="M199" s="109"/>
      <c r="N199" s="109">
        <v>2250</v>
      </c>
      <c r="O199" s="85"/>
      <c r="P199" s="109"/>
      <c r="Q199" s="109"/>
      <c r="R199" s="109">
        <v>2250</v>
      </c>
      <c r="S199" s="85"/>
      <c r="T199" s="109"/>
      <c r="U199" s="85"/>
      <c r="V199" s="79"/>
      <c r="AB199" s="79"/>
    </row>
    <row r="200" spans="1:28" x14ac:dyDescent="0.25">
      <c r="A200" s="86">
        <v>51271</v>
      </c>
      <c r="B200" s="104" t="s">
        <v>149</v>
      </c>
      <c r="C200" s="108">
        <v>43</v>
      </c>
      <c r="D200" s="105" t="s">
        <v>108</v>
      </c>
      <c r="E200" s="91">
        <v>3212</v>
      </c>
      <c r="F200" s="92" t="s">
        <v>72</v>
      </c>
      <c r="H200" s="109"/>
      <c r="I200" s="109"/>
      <c r="J200" s="109"/>
      <c r="K200" s="109"/>
      <c r="L200" s="109"/>
      <c r="M200" s="109"/>
      <c r="N200" s="109">
        <v>900</v>
      </c>
      <c r="O200" s="85"/>
      <c r="P200" s="109"/>
      <c r="Q200" s="109"/>
      <c r="R200" s="109">
        <v>900</v>
      </c>
      <c r="S200" s="85"/>
      <c r="T200" s="109"/>
      <c r="U200" s="85"/>
      <c r="AB200" s="82"/>
    </row>
    <row r="201" spans="1:28" x14ac:dyDescent="0.25">
      <c r="A201" s="86">
        <v>51271</v>
      </c>
      <c r="B201" s="103" t="s">
        <v>149</v>
      </c>
      <c r="C201" s="110">
        <v>43</v>
      </c>
      <c r="D201" s="107"/>
      <c r="E201" s="93">
        <v>323</v>
      </c>
      <c r="F201" s="94"/>
      <c r="G201" s="64"/>
      <c r="H201" s="96">
        <f t="shared" ref="H201:M201" si="103">H202</f>
        <v>0</v>
      </c>
      <c r="I201" s="96">
        <f t="shared" si="103"/>
        <v>0</v>
      </c>
      <c r="J201" s="96">
        <f t="shared" si="103"/>
        <v>0</v>
      </c>
      <c r="K201" s="96">
        <f t="shared" si="103"/>
        <v>0</v>
      </c>
      <c r="L201" s="96">
        <f t="shared" si="103"/>
        <v>0</v>
      </c>
      <c r="M201" s="96">
        <f t="shared" si="103"/>
        <v>0</v>
      </c>
      <c r="N201" s="96">
        <f>N202+N203+N204</f>
        <v>13500</v>
      </c>
      <c r="O201" s="96">
        <f t="shared" ref="O201:U201" si="104">O202+O203+O204</f>
        <v>0</v>
      </c>
      <c r="P201" s="96">
        <f t="shared" si="104"/>
        <v>0</v>
      </c>
      <c r="Q201" s="96">
        <f t="shared" si="104"/>
        <v>0</v>
      </c>
      <c r="R201" s="96">
        <f t="shared" si="104"/>
        <v>6750</v>
      </c>
      <c r="S201" s="96">
        <f t="shared" si="104"/>
        <v>0</v>
      </c>
      <c r="T201" s="96">
        <f t="shared" si="104"/>
        <v>0</v>
      </c>
      <c r="U201" s="96">
        <f t="shared" si="104"/>
        <v>0</v>
      </c>
      <c r="AB201" s="82"/>
    </row>
    <row r="202" spans="1:28" x14ac:dyDescent="0.25">
      <c r="A202" s="86">
        <v>51271</v>
      </c>
      <c r="B202" s="104" t="s">
        <v>149</v>
      </c>
      <c r="C202" s="108">
        <v>43</v>
      </c>
      <c r="D202" s="105" t="s">
        <v>108</v>
      </c>
      <c r="E202" s="91">
        <v>3231</v>
      </c>
      <c r="F202" s="92" t="s">
        <v>80</v>
      </c>
      <c r="H202" s="109"/>
      <c r="I202" s="109"/>
      <c r="J202" s="109"/>
      <c r="K202" s="109"/>
      <c r="L202" s="109"/>
      <c r="M202" s="109"/>
      <c r="N202" s="109">
        <v>3000</v>
      </c>
      <c r="O202" s="85"/>
      <c r="P202" s="109"/>
      <c r="Q202" s="109"/>
      <c r="R202" s="109">
        <v>3000</v>
      </c>
      <c r="S202" s="85"/>
      <c r="T202" s="109"/>
      <c r="U202" s="85"/>
      <c r="AB202" s="82"/>
    </row>
    <row r="203" spans="1:28" x14ac:dyDescent="0.25">
      <c r="A203" s="86">
        <v>51271</v>
      </c>
      <c r="B203" s="104" t="s">
        <v>149</v>
      </c>
      <c r="C203" s="108">
        <v>43</v>
      </c>
      <c r="D203" s="105" t="s">
        <v>108</v>
      </c>
      <c r="E203" s="91">
        <v>3233</v>
      </c>
      <c r="F203" s="92" t="s">
        <v>82</v>
      </c>
      <c r="H203" s="109"/>
      <c r="I203" s="109"/>
      <c r="J203" s="109"/>
      <c r="K203" s="109"/>
      <c r="L203" s="109"/>
      <c r="M203" s="109"/>
      <c r="N203" s="109">
        <v>6750</v>
      </c>
      <c r="O203" s="85"/>
      <c r="P203" s="109"/>
      <c r="Q203" s="109"/>
      <c r="R203" s="109">
        <v>2250</v>
      </c>
      <c r="S203" s="85"/>
      <c r="T203" s="109"/>
      <c r="U203" s="85"/>
      <c r="AB203" s="82"/>
    </row>
    <row r="204" spans="1:28" s="75" customFormat="1" x14ac:dyDescent="0.25">
      <c r="A204" s="86">
        <v>51271</v>
      </c>
      <c r="B204" s="104" t="s">
        <v>149</v>
      </c>
      <c r="C204" s="108">
        <v>43</v>
      </c>
      <c r="D204" s="105" t="s">
        <v>108</v>
      </c>
      <c r="E204" s="91">
        <v>3239</v>
      </c>
      <c r="F204" s="92" t="s">
        <v>86</v>
      </c>
      <c r="G204" s="102"/>
      <c r="H204" s="109"/>
      <c r="I204" s="109"/>
      <c r="J204" s="109"/>
      <c r="K204" s="109"/>
      <c r="L204" s="109"/>
      <c r="M204" s="109"/>
      <c r="N204" s="109">
        <v>3750</v>
      </c>
      <c r="O204" s="85"/>
      <c r="P204" s="109"/>
      <c r="Q204" s="109"/>
      <c r="R204" s="109">
        <v>1500</v>
      </c>
      <c r="S204" s="85"/>
      <c r="T204" s="109"/>
      <c r="U204" s="85"/>
      <c r="V204" s="79"/>
      <c r="AB204" s="79"/>
    </row>
    <row r="205" spans="1:28" x14ac:dyDescent="0.25">
      <c r="A205" s="86">
        <v>51271</v>
      </c>
      <c r="B205" s="106" t="s">
        <v>149</v>
      </c>
      <c r="C205" s="76">
        <v>43</v>
      </c>
      <c r="D205" s="106"/>
      <c r="E205" s="77">
        <v>42</v>
      </c>
      <c r="F205" s="78"/>
      <c r="G205" s="78"/>
      <c r="H205" s="101">
        <f t="shared" ref="H205:U206" si="105">H206</f>
        <v>0</v>
      </c>
      <c r="I205" s="101">
        <f t="shared" si="105"/>
        <v>0</v>
      </c>
      <c r="J205" s="101">
        <f t="shared" si="105"/>
        <v>0</v>
      </c>
      <c r="K205" s="101">
        <f t="shared" si="105"/>
        <v>0</v>
      </c>
      <c r="L205" s="101">
        <f t="shared" si="105"/>
        <v>0</v>
      </c>
      <c r="M205" s="101">
        <f t="shared" si="105"/>
        <v>0</v>
      </c>
      <c r="N205" s="101">
        <f t="shared" si="105"/>
        <v>75000</v>
      </c>
      <c r="O205" s="101">
        <f t="shared" si="105"/>
        <v>0</v>
      </c>
      <c r="P205" s="101">
        <f t="shared" si="105"/>
        <v>0</v>
      </c>
      <c r="Q205" s="101">
        <f t="shared" si="105"/>
        <v>0</v>
      </c>
      <c r="R205" s="101">
        <f t="shared" si="105"/>
        <v>7500</v>
      </c>
      <c r="S205" s="101">
        <f t="shared" si="105"/>
        <v>0</v>
      </c>
      <c r="T205" s="101">
        <f t="shared" si="105"/>
        <v>0</v>
      </c>
      <c r="U205" s="101">
        <f t="shared" si="105"/>
        <v>0</v>
      </c>
      <c r="AB205" s="82"/>
    </row>
    <row r="206" spans="1:28" x14ac:dyDescent="0.25">
      <c r="A206" s="86">
        <v>51271</v>
      </c>
      <c r="B206" s="103" t="s">
        <v>149</v>
      </c>
      <c r="C206" s="110">
        <v>43</v>
      </c>
      <c r="D206" s="107"/>
      <c r="E206" s="93">
        <v>422</v>
      </c>
      <c r="F206" s="94"/>
      <c r="G206" s="64"/>
      <c r="H206" s="96">
        <f t="shared" si="105"/>
        <v>0</v>
      </c>
      <c r="I206" s="96">
        <f t="shared" si="105"/>
        <v>0</v>
      </c>
      <c r="J206" s="96">
        <f t="shared" si="105"/>
        <v>0</v>
      </c>
      <c r="K206" s="96">
        <f t="shared" si="105"/>
        <v>0</v>
      </c>
      <c r="L206" s="96">
        <f t="shared" si="105"/>
        <v>0</v>
      </c>
      <c r="M206" s="96">
        <f t="shared" si="105"/>
        <v>0</v>
      </c>
      <c r="N206" s="96">
        <f t="shared" si="105"/>
        <v>75000</v>
      </c>
      <c r="O206" s="96">
        <f t="shared" si="105"/>
        <v>0</v>
      </c>
      <c r="P206" s="96">
        <f t="shared" si="105"/>
        <v>0</v>
      </c>
      <c r="Q206" s="96">
        <f t="shared" si="105"/>
        <v>0</v>
      </c>
      <c r="R206" s="96">
        <f t="shared" si="105"/>
        <v>7500</v>
      </c>
      <c r="S206" s="96">
        <f t="shared" si="105"/>
        <v>0</v>
      </c>
      <c r="T206" s="96">
        <f t="shared" si="105"/>
        <v>0</v>
      </c>
      <c r="U206" s="96">
        <f t="shared" si="105"/>
        <v>0</v>
      </c>
      <c r="AB206" s="82"/>
    </row>
    <row r="207" spans="1:28" s="75" customFormat="1" x14ac:dyDescent="0.25">
      <c r="A207" s="86">
        <v>51271</v>
      </c>
      <c r="B207" s="104" t="s">
        <v>149</v>
      </c>
      <c r="C207" s="108">
        <v>43</v>
      </c>
      <c r="D207" s="105" t="s">
        <v>108</v>
      </c>
      <c r="E207" s="91">
        <v>4227</v>
      </c>
      <c r="F207" s="92" t="s">
        <v>137</v>
      </c>
      <c r="G207" s="102"/>
      <c r="H207" s="109"/>
      <c r="I207" s="109"/>
      <c r="J207" s="109"/>
      <c r="K207" s="109"/>
      <c r="L207" s="109"/>
      <c r="M207" s="109"/>
      <c r="N207" s="109">
        <v>75000</v>
      </c>
      <c r="O207" s="85"/>
      <c r="P207" s="109"/>
      <c r="Q207" s="109"/>
      <c r="R207" s="109">
        <v>7500</v>
      </c>
      <c r="S207" s="85"/>
      <c r="T207" s="109"/>
      <c r="U207" s="85"/>
      <c r="V207" s="79"/>
      <c r="AB207" s="79"/>
    </row>
    <row r="208" spans="1:28" x14ac:dyDescent="0.25">
      <c r="A208" s="86">
        <v>51271</v>
      </c>
      <c r="B208" s="106" t="s">
        <v>149</v>
      </c>
      <c r="C208" s="76">
        <v>43</v>
      </c>
      <c r="D208" s="106"/>
      <c r="E208" s="77">
        <v>45</v>
      </c>
      <c r="F208" s="78"/>
      <c r="G208" s="78"/>
      <c r="H208" s="101">
        <f t="shared" ref="H208:U209" si="106">H209</f>
        <v>0</v>
      </c>
      <c r="I208" s="101">
        <f t="shared" si="106"/>
        <v>0</v>
      </c>
      <c r="J208" s="101">
        <f t="shared" si="106"/>
        <v>0</v>
      </c>
      <c r="K208" s="101">
        <f t="shared" si="106"/>
        <v>0</v>
      </c>
      <c r="L208" s="101">
        <f t="shared" si="106"/>
        <v>0</v>
      </c>
      <c r="M208" s="101">
        <f t="shared" si="106"/>
        <v>0</v>
      </c>
      <c r="N208" s="101">
        <f>N209+N211</f>
        <v>300000</v>
      </c>
      <c r="O208" s="101">
        <f t="shared" ref="O208:U208" si="107">O209+O211</f>
        <v>0</v>
      </c>
      <c r="P208" s="101">
        <f t="shared" si="107"/>
        <v>0</v>
      </c>
      <c r="Q208" s="101">
        <f t="shared" si="107"/>
        <v>0</v>
      </c>
      <c r="R208" s="101">
        <f t="shared" si="107"/>
        <v>150000</v>
      </c>
      <c r="S208" s="101">
        <f t="shared" si="107"/>
        <v>0</v>
      </c>
      <c r="T208" s="101">
        <f t="shared" si="107"/>
        <v>0</v>
      </c>
      <c r="U208" s="101">
        <f t="shared" si="107"/>
        <v>0</v>
      </c>
      <c r="AB208" s="82"/>
    </row>
    <row r="209" spans="1:28" s="75" customFormat="1" x14ac:dyDescent="0.25">
      <c r="A209" s="86">
        <v>51271</v>
      </c>
      <c r="B209" s="103" t="s">
        <v>149</v>
      </c>
      <c r="C209" s="110">
        <v>43</v>
      </c>
      <c r="D209" s="107"/>
      <c r="E209" s="93">
        <v>452</v>
      </c>
      <c r="F209" s="94"/>
      <c r="G209" s="64"/>
      <c r="H209" s="96">
        <f t="shared" si="106"/>
        <v>0</v>
      </c>
      <c r="I209" s="96">
        <f t="shared" si="106"/>
        <v>0</v>
      </c>
      <c r="J209" s="96">
        <f t="shared" si="106"/>
        <v>0</v>
      </c>
      <c r="K209" s="96">
        <f t="shared" si="106"/>
        <v>0</v>
      </c>
      <c r="L209" s="96">
        <f t="shared" si="106"/>
        <v>0</v>
      </c>
      <c r="M209" s="96">
        <f t="shared" si="106"/>
        <v>0</v>
      </c>
      <c r="N209" s="96">
        <f t="shared" si="106"/>
        <v>150000</v>
      </c>
      <c r="O209" s="96">
        <f t="shared" si="106"/>
        <v>0</v>
      </c>
      <c r="P209" s="96">
        <f t="shared" si="106"/>
        <v>0</v>
      </c>
      <c r="Q209" s="96">
        <f t="shared" si="106"/>
        <v>0</v>
      </c>
      <c r="R209" s="96">
        <f t="shared" si="106"/>
        <v>75000</v>
      </c>
      <c r="S209" s="96">
        <f t="shared" si="106"/>
        <v>0</v>
      </c>
      <c r="T209" s="96">
        <f t="shared" si="106"/>
        <v>0</v>
      </c>
      <c r="U209" s="96">
        <f t="shared" si="106"/>
        <v>0</v>
      </c>
      <c r="V209" s="79"/>
      <c r="AB209" s="79"/>
    </row>
    <row r="210" spans="1:28" x14ac:dyDescent="0.25">
      <c r="A210" s="86">
        <v>51271</v>
      </c>
      <c r="B210" s="104" t="s">
        <v>149</v>
      </c>
      <c r="C210" s="108">
        <v>43</v>
      </c>
      <c r="D210" s="105" t="s">
        <v>108</v>
      </c>
      <c r="E210" s="91">
        <v>4521</v>
      </c>
      <c r="F210" s="92" t="s">
        <v>112</v>
      </c>
      <c r="H210" s="109"/>
      <c r="I210" s="109"/>
      <c r="J210" s="109"/>
      <c r="K210" s="109"/>
      <c r="L210" s="109"/>
      <c r="M210" s="109"/>
      <c r="N210" s="109">
        <v>150000</v>
      </c>
      <c r="O210" s="85"/>
      <c r="P210" s="109"/>
      <c r="Q210" s="109"/>
      <c r="R210" s="109">
        <v>75000</v>
      </c>
      <c r="S210" s="85"/>
      <c r="T210" s="109"/>
      <c r="U210" s="85"/>
      <c r="AB210" s="82"/>
    </row>
    <row r="211" spans="1:28" x14ac:dyDescent="0.25">
      <c r="A211" s="86">
        <v>51271</v>
      </c>
      <c r="B211" s="103" t="s">
        <v>149</v>
      </c>
      <c r="C211" s="110">
        <v>43</v>
      </c>
      <c r="D211" s="107"/>
      <c r="E211" s="93">
        <v>454</v>
      </c>
      <c r="F211" s="94"/>
      <c r="G211" s="64"/>
      <c r="H211" s="96">
        <f t="shared" ref="H211:U211" si="108">H212</f>
        <v>0</v>
      </c>
      <c r="I211" s="96">
        <f t="shared" si="108"/>
        <v>0</v>
      </c>
      <c r="J211" s="96">
        <f t="shared" si="108"/>
        <v>0</v>
      </c>
      <c r="K211" s="96">
        <f t="shared" si="108"/>
        <v>0</v>
      </c>
      <c r="L211" s="96">
        <f t="shared" si="108"/>
        <v>0</v>
      </c>
      <c r="M211" s="96">
        <f t="shared" si="108"/>
        <v>0</v>
      </c>
      <c r="N211" s="96">
        <f t="shared" si="108"/>
        <v>150000</v>
      </c>
      <c r="O211" s="96">
        <f t="shared" si="108"/>
        <v>0</v>
      </c>
      <c r="P211" s="96">
        <f t="shared" si="108"/>
        <v>0</v>
      </c>
      <c r="Q211" s="96">
        <f t="shared" si="108"/>
        <v>0</v>
      </c>
      <c r="R211" s="96">
        <f t="shared" si="108"/>
        <v>75000</v>
      </c>
      <c r="S211" s="96">
        <f t="shared" si="108"/>
        <v>0</v>
      </c>
      <c r="T211" s="96">
        <f t="shared" si="108"/>
        <v>0</v>
      </c>
      <c r="U211" s="96">
        <f t="shared" si="108"/>
        <v>0</v>
      </c>
      <c r="AB211" s="82"/>
    </row>
    <row r="212" spans="1:28" s="75" customFormat="1" x14ac:dyDescent="0.25">
      <c r="A212" s="86">
        <v>51271</v>
      </c>
      <c r="B212" s="104" t="s">
        <v>149</v>
      </c>
      <c r="C212" s="108">
        <v>43</v>
      </c>
      <c r="D212" s="105" t="s">
        <v>108</v>
      </c>
      <c r="E212" s="91">
        <v>4541</v>
      </c>
      <c r="F212" s="92" t="s">
        <v>114</v>
      </c>
      <c r="G212" s="102"/>
      <c r="H212" s="109"/>
      <c r="I212" s="109"/>
      <c r="J212" s="109"/>
      <c r="K212" s="109"/>
      <c r="L212" s="109"/>
      <c r="M212" s="109"/>
      <c r="N212" s="109">
        <v>150000</v>
      </c>
      <c r="O212" s="85"/>
      <c r="P212" s="109"/>
      <c r="Q212" s="109"/>
      <c r="R212" s="109">
        <v>75000</v>
      </c>
      <c r="S212" s="85"/>
      <c r="T212" s="109"/>
      <c r="U212" s="85"/>
      <c r="V212" s="79"/>
      <c r="AB212" s="79"/>
    </row>
    <row r="213" spans="1:28" x14ac:dyDescent="0.25">
      <c r="A213" s="86">
        <v>51271</v>
      </c>
      <c r="B213" s="106" t="s">
        <v>149</v>
      </c>
      <c r="C213" s="76">
        <v>559</v>
      </c>
      <c r="D213" s="106"/>
      <c r="E213" s="77">
        <v>31</v>
      </c>
      <c r="F213" s="78"/>
      <c r="G213" s="78"/>
      <c r="H213" s="101">
        <f t="shared" ref="H213:U214" si="109">H214</f>
        <v>0</v>
      </c>
      <c r="I213" s="101">
        <f t="shared" si="109"/>
        <v>0</v>
      </c>
      <c r="J213" s="101">
        <f t="shared" si="109"/>
        <v>0</v>
      </c>
      <c r="K213" s="101">
        <f t="shared" si="109"/>
        <v>0</v>
      </c>
      <c r="L213" s="101">
        <f t="shared" si="109"/>
        <v>0</v>
      </c>
      <c r="M213" s="101">
        <f t="shared" si="109"/>
        <v>0</v>
      </c>
      <c r="N213" s="101">
        <f>N214+N216</f>
        <v>306000</v>
      </c>
      <c r="O213" s="101">
        <f t="shared" ref="O213:U213" si="110">O214+O216</f>
        <v>0</v>
      </c>
      <c r="P213" s="101">
        <f t="shared" si="110"/>
        <v>0</v>
      </c>
      <c r="Q213" s="101">
        <f t="shared" si="110"/>
        <v>0</v>
      </c>
      <c r="R213" s="101">
        <f t="shared" si="110"/>
        <v>306000</v>
      </c>
      <c r="S213" s="101">
        <f t="shared" si="110"/>
        <v>0</v>
      </c>
      <c r="T213" s="101">
        <f t="shared" si="110"/>
        <v>0</v>
      </c>
      <c r="U213" s="101">
        <f t="shared" si="110"/>
        <v>0</v>
      </c>
      <c r="AB213" s="82"/>
    </row>
    <row r="214" spans="1:28" s="75" customFormat="1" x14ac:dyDescent="0.25">
      <c r="A214" s="86">
        <v>51271</v>
      </c>
      <c r="B214" s="103" t="s">
        <v>149</v>
      </c>
      <c r="C214" s="110">
        <v>559</v>
      </c>
      <c r="D214" s="107"/>
      <c r="E214" s="93">
        <v>311</v>
      </c>
      <c r="F214" s="94"/>
      <c r="G214" s="64"/>
      <c r="H214" s="96">
        <f t="shared" si="109"/>
        <v>0</v>
      </c>
      <c r="I214" s="96">
        <f t="shared" si="109"/>
        <v>0</v>
      </c>
      <c r="J214" s="96">
        <f t="shared" si="109"/>
        <v>0</v>
      </c>
      <c r="K214" s="96">
        <f t="shared" si="109"/>
        <v>0</v>
      </c>
      <c r="L214" s="96">
        <f t="shared" si="109"/>
        <v>0</v>
      </c>
      <c r="M214" s="96">
        <f t="shared" si="109"/>
        <v>0</v>
      </c>
      <c r="N214" s="96">
        <f t="shared" si="109"/>
        <v>263500</v>
      </c>
      <c r="O214" s="96">
        <f t="shared" si="109"/>
        <v>0</v>
      </c>
      <c r="P214" s="96">
        <f t="shared" si="109"/>
        <v>0</v>
      </c>
      <c r="Q214" s="96">
        <f t="shared" si="109"/>
        <v>0</v>
      </c>
      <c r="R214" s="96">
        <f t="shared" si="109"/>
        <v>263500</v>
      </c>
      <c r="S214" s="96">
        <f t="shared" si="109"/>
        <v>0</v>
      </c>
      <c r="T214" s="96">
        <f t="shared" si="109"/>
        <v>0</v>
      </c>
      <c r="U214" s="96">
        <f t="shared" si="109"/>
        <v>0</v>
      </c>
      <c r="V214" s="79"/>
      <c r="AB214" s="79"/>
    </row>
    <row r="215" spans="1:28" x14ac:dyDescent="0.25">
      <c r="A215" s="86">
        <v>51271</v>
      </c>
      <c r="B215" s="104" t="s">
        <v>149</v>
      </c>
      <c r="C215" s="108">
        <v>559</v>
      </c>
      <c r="D215" s="105" t="s">
        <v>108</v>
      </c>
      <c r="E215" s="91">
        <v>3111</v>
      </c>
      <c r="F215" s="92" t="s">
        <v>66</v>
      </c>
      <c r="H215" s="109"/>
      <c r="I215" s="109"/>
      <c r="J215" s="109"/>
      <c r="K215" s="109"/>
      <c r="L215" s="109"/>
      <c r="M215" s="109"/>
      <c r="N215" s="109">
        <v>263500</v>
      </c>
      <c r="O215" s="85"/>
      <c r="P215" s="109"/>
      <c r="Q215" s="109"/>
      <c r="R215" s="109">
        <v>263500</v>
      </c>
      <c r="S215" s="85"/>
      <c r="T215" s="109"/>
      <c r="U215" s="85"/>
      <c r="AB215" s="82"/>
    </row>
    <row r="216" spans="1:28" x14ac:dyDescent="0.25">
      <c r="A216" s="86">
        <v>51271</v>
      </c>
      <c r="B216" s="54" t="s">
        <v>149</v>
      </c>
      <c r="C216" s="55">
        <v>559</v>
      </c>
      <c r="D216" s="89"/>
      <c r="E216" s="90">
        <v>313</v>
      </c>
      <c r="F216" s="95"/>
      <c r="G216" s="64"/>
      <c r="H216" s="96">
        <f t="shared" ref="H216:M216" si="111">H217</f>
        <v>0</v>
      </c>
      <c r="I216" s="96">
        <f t="shared" si="111"/>
        <v>0</v>
      </c>
      <c r="J216" s="96">
        <f t="shared" si="111"/>
        <v>0</v>
      </c>
      <c r="K216" s="96">
        <f t="shared" si="111"/>
        <v>0</v>
      </c>
      <c r="L216" s="96">
        <f t="shared" si="111"/>
        <v>0</v>
      </c>
      <c r="M216" s="96">
        <f t="shared" si="111"/>
        <v>0</v>
      </c>
      <c r="N216" s="96">
        <f>N217+N218</f>
        <v>42500</v>
      </c>
      <c r="O216" s="96">
        <f t="shared" ref="O216:U216" si="112">O217+O218</f>
        <v>0</v>
      </c>
      <c r="P216" s="96">
        <f t="shared" si="112"/>
        <v>0</v>
      </c>
      <c r="Q216" s="96">
        <f t="shared" si="112"/>
        <v>0</v>
      </c>
      <c r="R216" s="96">
        <f t="shared" si="112"/>
        <v>42500</v>
      </c>
      <c r="S216" s="96">
        <f t="shared" si="112"/>
        <v>0</v>
      </c>
      <c r="T216" s="96">
        <f t="shared" si="112"/>
        <v>0</v>
      </c>
      <c r="U216" s="96">
        <f t="shared" si="112"/>
        <v>0</v>
      </c>
      <c r="AB216" s="82"/>
    </row>
    <row r="217" spans="1:28" x14ac:dyDescent="0.25">
      <c r="A217" s="86">
        <v>51271</v>
      </c>
      <c r="B217" s="80" t="s">
        <v>149</v>
      </c>
      <c r="C217" s="81">
        <v>559</v>
      </c>
      <c r="D217" s="98" t="s">
        <v>108</v>
      </c>
      <c r="E217" s="111">
        <v>3131</v>
      </c>
      <c r="F217" s="97" t="s">
        <v>109</v>
      </c>
      <c r="H217" s="109"/>
      <c r="I217" s="109"/>
      <c r="J217" s="109"/>
      <c r="K217" s="109"/>
      <c r="L217" s="109"/>
      <c r="M217" s="109"/>
      <c r="N217" s="109">
        <v>0</v>
      </c>
      <c r="O217" s="85"/>
      <c r="P217" s="109"/>
      <c r="Q217" s="109"/>
      <c r="R217" s="109">
        <v>0</v>
      </c>
      <c r="S217" s="85"/>
      <c r="T217" s="109"/>
      <c r="U217" s="85"/>
      <c r="AB217" s="82"/>
    </row>
    <row r="218" spans="1:28" s="75" customFormat="1" x14ac:dyDescent="0.25">
      <c r="A218" s="86">
        <v>51271</v>
      </c>
      <c r="B218" s="104" t="s">
        <v>149</v>
      </c>
      <c r="C218" s="108">
        <v>559</v>
      </c>
      <c r="D218" s="105" t="s">
        <v>108</v>
      </c>
      <c r="E218" s="91">
        <v>3132</v>
      </c>
      <c r="F218" s="92" t="s">
        <v>70</v>
      </c>
      <c r="G218" s="102"/>
      <c r="H218" s="109"/>
      <c r="I218" s="109"/>
      <c r="J218" s="109"/>
      <c r="K218" s="109"/>
      <c r="L218" s="109"/>
      <c r="M218" s="109"/>
      <c r="N218" s="109">
        <v>42500</v>
      </c>
      <c r="O218" s="85"/>
      <c r="P218" s="109"/>
      <c r="Q218" s="109"/>
      <c r="R218" s="109">
        <v>42500</v>
      </c>
      <c r="S218" s="85"/>
      <c r="T218" s="109"/>
      <c r="U218" s="85"/>
      <c r="V218" s="79"/>
      <c r="AB218" s="79"/>
    </row>
    <row r="219" spans="1:28" x14ac:dyDescent="0.25">
      <c r="A219" s="86">
        <v>51271</v>
      </c>
      <c r="B219" s="106" t="s">
        <v>149</v>
      </c>
      <c r="C219" s="76">
        <v>559</v>
      </c>
      <c r="D219" s="106"/>
      <c r="E219" s="77">
        <v>32</v>
      </c>
      <c r="F219" s="78"/>
      <c r="G219" s="78"/>
      <c r="H219" s="101">
        <f t="shared" ref="H219:M220" si="113">H220</f>
        <v>0</v>
      </c>
      <c r="I219" s="101">
        <f t="shared" si="113"/>
        <v>0</v>
      </c>
      <c r="J219" s="101">
        <f t="shared" si="113"/>
        <v>0</v>
      </c>
      <c r="K219" s="101">
        <f t="shared" si="113"/>
        <v>0</v>
      </c>
      <c r="L219" s="101">
        <f t="shared" si="113"/>
        <v>0</v>
      </c>
      <c r="M219" s="101">
        <f t="shared" si="113"/>
        <v>0</v>
      </c>
      <c r="N219" s="101">
        <f>N220+N223</f>
        <v>94350</v>
      </c>
      <c r="O219" s="101">
        <f t="shared" ref="O219:U219" si="114">O220+O223</f>
        <v>0</v>
      </c>
      <c r="P219" s="101">
        <f t="shared" si="114"/>
        <v>0</v>
      </c>
      <c r="Q219" s="101">
        <f t="shared" si="114"/>
        <v>0</v>
      </c>
      <c r="R219" s="101">
        <f t="shared" si="114"/>
        <v>56100</v>
      </c>
      <c r="S219" s="101">
        <f t="shared" si="114"/>
        <v>0</v>
      </c>
      <c r="T219" s="101">
        <f t="shared" si="114"/>
        <v>0</v>
      </c>
      <c r="U219" s="101">
        <f t="shared" si="114"/>
        <v>0</v>
      </c>
      <c r="AB219" s="82"/>
    </row>
    <row r="220" spans="1:28" x14ac:dyDescent="0.25">
      <c r="A220" s="86">
        <v>51271</v>
      </c>
      <c r="B220" s="103" t="s">
        <v>149</v>
      </c>
      <c r="C220" s="110">
        <v>559</v>
      </c>
      <c r="D220" s="107"/>
      <c r="E220" s="93">
        <v>321</v>
      </c>
      <c r="F220" s="94"/>
      <c r="G220" s="64"/>
      <c r="H220" s="96">
        <f t="shared" si="113"/>
        <v>0</v>
      </c>
      <c r="I220" s="96">
        <f t="shared" si="113"/>
        <v>0</v>
      </c>
      <c r="J220" s="96">
        <f t="shared" si="113"/>
        <v>0</v>
      </c>
      <c r="K220" s="96">
        <f t="shared" si="113"/>
        <v>0</v>
      </c>
      <c r="L220" s="96">
        <f t="shared" si="113"/>
        <v>0</v>
      </c>
      <c r="M220" s="96">
        <f t="shared" si="113"/>
        <v>0</v>
      </c>
      <c r="N220" s="96">
        <f>N221+N222</f>
        <v>17850</v>
      </c>
      <c r="O220" s="96">
        <f t="shared" ref="O220:U220" si="115">O221+O222</f>
        <v>0</v>
      </c>
      <c r="P220" s="96">
        <f t="shared" si="115"/>
        <v>0</v>
      </c>
      <c r="Q220" s="96">
        <f t="shared" si="115"/>
        <v>0</v>
      </c>
      <c r="R220" s="96">
        <f t="shared" si="115"/>
        <v>17850</v>
      </c>
      <c r="S220" s="96">
        <f t="shared" si="115"/>
        <v>0</v>
      </c>
      <c r="T220" s="96">
        <f t="shared" si="115"/>
        <v>0</v>
      </c>
      <c r="U220" s="96">
        <f t="shared" si="115"/>
        <v>0</v>
      </c>
      <c r="AB220" s="82"/>
    </row>
    <row r="221" spans="1:28" s="75" customFormat="1" x14ac:dyDescent="0.25">
      <c r="A221" s="86">
        <v>51271</v>
      </c>
      <c r="B221" s="104" t="s">
        <v>149</v>
      </c>
      <c r="C221" s="108">
        <v>559</v>
      </c>
      <c r="D221" s="105" t="s">
        <v>108</v>
      </c>
      <c r="E221" s="91">
        <v>3211</v>
      </c>
      <c r="F221" s="92" t="s">
        <v>71</v>
      </c>
      <c r="G221" s="102"/>
      <c r="H221" s="109"/>
      <c r="I221" s="109"/>
      <c r="J221" s="109"/>
      <c r="K221" s="109"/>
      <c r="L221" s="109"/>
      <c r="M221" s="109"/>
      <c r="N221" s="109">
        <v>12750</v>
      </c>
      <c r="O221" s="85"/>
      <c r="P221" s="109"/>
      <c r="Q221" s="109"/>
      <c r="R221" s="109">
        <v>12750</v>
      </c>
      <c r="S221" s="85"/>
      <c r="T221" s="109"/>
      <c r="U221" s="85"/>
      <c r="V221" s="79"/>
      <c r="AB221" s="79"/>
    </row>
    <row r="222" spans="1:28" x14ac:dyDescent="0.25">
      <c r="A222" s="86">
        <v>51271</v>
      </c>
      <c r="B222" s="104" t="s">
        <v>149</v>
      </c>
      <c r="C222" s="108">
        <v>559</v>
      </c>
      <c r="D222" s="105" t="s">
        <v>108</v>
      </c>
      <c r="E222" s="91">
        <v>3212</v>
      </c>
      <c r="F222" s="92" t="s">
        <v>72</v>
      </c>
      <c r="H222" s="109"/>
      <c r="I222" s="109"/>
      <c r="J222" s="109"/>
      <c r="K222" s="109"/>
      <c r="L222" s="109"/>
      <c r="M222" s="109"/>
      <c r="N222" s="109">
        <v>5100</v>
      </c>
      <c r="O222" s="85"/>
      <c r="P222" s="109"/>
      <c r="Q222" s="109"/>
      <c r="R222" s="109">
        <v>5100</v>
      </c>
      <c r="S222" s="85"/>
      <c r="T222" s="109"/>
      <c r="U222" s="85"/>
      <c r="AB222" s="82"/>
    </row>
    <row r="223" spans="1:28" x14ac:dyDescent="0.25">
      <c r="A223" s="86">
        <v>51271</v>
      </c>
      <c r="B223" s="103" t="s">
        <v>149</v>
      </c>
      <c r="C223" s="110">
        <v>559</v>
      </c>
      <c r="D223" s="107"/>
      <c r="E223" s="93">
        <v>323</v>
      </c>
      <c r="F223" s="94"/>
      <c r="G223" s="64"/>
      <c r="H223" s="96">
        <f t="shared" ref="H223:M223" si="116">H224</f>
        <v>0</v>
      </c>
      <c r="I223" s="96">
        <f t="shared" si="116"/>
        <v>0</v>
      </c>
      <c r="J223" s="96">
        <f t="shared" si="116"/>
        <v>0</v>
      </c>
      <c r="K223" s="96">
        <f t="shared" si="116"/>
        <v>0</v>
      </c>
      <c r="L223" s="96">
        <f t="shared" si="116"/>
        <v>0</v>
      </c>
      <c r="M223" s="96">
        <f t="shared" si="116"/>
        <v>0</v>
      </c>
      <c r="N223" s="96">
        <f>N224+N225+N226</f>
        <v>76500</v>
      </c>
      <c r="O223" s="96">
        <f t="shared" ref="O223:U223" si="117">O224+O225+O226</f>
        <v>0</v>
      </c>
      <c r="P223" s="96">
        <f t="shared" si="117"/>
        <v>0</v>
      </c>
      <c r="Q223" s="96">
        <f t="shared" si="117"/>
        <v>0</v>
      </c>
      <c r="R223" s="96">
        <f t="shared" si="117"/>
        <v>38250</v>
      </c>
      <c r="S223" s="96">
        <f t="shared" si="117"/>
        <v>0</v>
      </c>
      <c r="T223" s="96">
        <f t="shared" si="117"/>
        <v>0</v>
      </c>
      <c r="U223" s="96">
        <f t="shared" si="117"/>
        <v>0</v>
      </c>
      <c r="AB223" s="82"/>
    </row>
    <row r="224" spans="1:28" x14ac:dyDescent="0.25">
      <c r="A224" s="86">
        <v>51271</v>
      </c>
      <c r="B224" s="104" t="s">
        <v>149</v>
      </c>
      <c r="C224" s="108">
        <v>559</v>
      </c>
      <c r="D224" s="105" t="s">
        <v>108</v>
      </c>
      <c r="E224" s="91">
        <v>3231</v>
      </c>
      <c r="F224" s="92" t="s">
        <v>80</v>
      </c>
      <c r="H224" s="109"/>
      <c r="I224" s="109"/>
      <c r="J224" s="109"/>
      <c r="K224" s="109"/>
      <c r="L224" s="109"/>
      <c r="M224" s="109"/>
      <c r="N224" s="109">
        <v>17000</v>
      </c>
      <c r="O224" s="85"/>
      <c r="P224" s="109"/>
      <c r="Q224" s="109"/>
      <c r="R224" s="109">
        <v>17000</v>
      </c>
      <c r="S224" s="85"/>
      <c r="T224" s="109"/>
      <c r="U224" s="85"/>
      <c r="AB224" s="82"/>
    </row>
    <row r="225" spans="1:28" x14ac:dyDescent="0.25">
      <c r="A225" s="86">
        <v>51271</v>
      </c>
      <c r="B225" s="104" t="s">
        <v>149</v>
      </c>
      <c r="C225" s="108">
        <v>559</v>
      </c>
      <c r="D225" s="105" t="s">
        <v>108</v>
      </c>
      <c r="E225" s="91">
        <v>3233</v>
      </c>
      <c r="F225" s="92" t="s">
        <v>82</v>
      </c>
      <c r="H225" s="109"/>
      <c r="I225" s="109"/>
      <c r="J225" s="109"/>
      <c r="K225" s="109"/>
      <c r="L225" s="109"/>
      <c r="M225" s="109"/>
      <c r="N225" s="109">
        <v>38250</v>
      </c>
      <c r="O225" s="85"/>
      <c r="P225" s="109"/>
      <c r="Q225" s="109"/>
      <c r="R225" s="109">
        <v>12750</v>
      </c>
      <c r="S225" s="85"/>
      <c r="T225" s="109"/>
      <c r="U225" s="85"/>
      <c r="AB225" s="82"/>
    </row>
    <row r="226" spans="1:28" s="75" customFormat="1" x14ac:dyDescent="0.25">
      <c r="A226" s="86">
        <v>51271</v>
      </c>
      <c r="B226" s="104" t="s">
        <v>149</v>
      </c>
      <c r="C226" s="108">
        <v>559</v>
      </c>
      <c r="D226" s="105" t="s">
        <v>108</v>
      </c>
      <c r="E226" s="91">
        <v>3239</v>
      </c>
      <c r="F226" s="92" t="s">
        <v>86</v>
      </c>
      <c r="G226" s="102"/>
      <c r="H226" s="109"/>
      <c r="I226" s="109"/>
      <c r="J226" s="109"/>
      <c r="K226" s="109"/>
      <c r="L226" s="109"/>
      <c r="M226" s="109"/>
      <c r="N226" s="109">
        <v>21250</v>
      </c>
      <c r="O226" s="85"/>
      <c r="P226" s="109"/>
      <c r="Q226" s="109"/>
      <c r="R226" s="109">
        <v>8500</v>
      </c>
      <c r="S226" s="85"/>
      <c r="T226" s="109"/>
      <c r="U226" s="85"/>
      <c r="V226" s="79"/>
      <c r="AB226" s="79"/>
    </row>
    <row r="227" spans="1:28" x14ac:dyDescent="0.25">
      <c r="A227" s="86">
        <v>51271</v>
      </c>
      <c r="B227" s="106" t="s">
        <v>149</v>
      </c>
      <c r="C227" s="76">
        <v>559</v>
      </c>
      <c r="D227" s="106"/>
      <c r="E227" s="77">
        <v>42</v>
      </c>
      <c r="F227" s="78"/>
      <c r="G227" s="78"/>
      <c r="H227" s="101">
        <f t="shared" ref="H227:U228" si="118">H228</f>
        <v>0</v>
      </c>
      <c r="I227" s="101">
        <f t="shared" si="118"/>
        <v>0</v>
      </c>
      <c r="J227" s="101">
        <f t="shared" si="118"/>
        <v>0</v>
      </c>
      <c r="K227" s="101">
        <f t="shared" si="118"/>
        <v>0</v>
      </c>
      <c r="L227" s="101">
        <f t="shared" si="118"/>
        <v>0</v>
      </c>
      <c r="M227" s="101">
        <f t="shared" si="118"/>
        <v>0</v>
      </c>
      <c r="N227" s="101">
        <f>N228</f>
        <v>425000</v>
      </c>
      <c r="O227" s="101">
        <f t="shared" ref="O227:U227" si="119">O228</f>
        <v>0</v>
      </c>
      <c r="P227" s="101">
        <f t="shared" si="119"/>
        <v>0</v>
      </c>
      <c r="Q227" s="101">
        <f t="shared" si="119"/>
        <v>0</v>
      </c>
      <c r="R227" s="101">
        <f t="shared" si="119"/>
        <v>42500</v>
      </c>
      <c r="S227" s="101">
        <f t="shared" si="119"/>
        <v>0</v>
      </c>
      <c r="T227" s="101">
        <f t="shared" si="119"/>
        <v>0</v>
      </c>
      <c r="U227" s="101">
        <f t="shared" si="119"/>
        <v>0</v>
      </c>
      <c r="AB227" s="82"/>
    </row>
    <row r="228" spans="1:28" x14ac:dyDescent="0.25">
      <c r="A228" s="86">
        <v>51271</v>
      </c>
      <c r="B228" s="103" t="s">
        <v>149</v>
      </c>
      <c r="C228" s="110">
        <v>559</v>
      </c>
      <c r="D228" s="107"/>
      <c r="E228" s="93">
        <v>422</v>
      </c>
      <c r="F228" s="94"/>
      <c r="G228" s="64"/>
      <c r="H228" s="96">
        <f t="shared" si="118"/>
        <v>0</v>
      </c>
      <c r="I228" s="96">
        <f t="shared" si="118"/>
        <v>0</v>
      </c>
      <c r="J228" s="96">
        <f t="shared" si="118"/>
        <v>0</v>
      </c>
      <c r="K228" s="96">
        <f t="shared" si="118"/>
        <v>0</v>
      </c>
      <c r="L228" s="96">
        <f t="shared" si="118"/>
        <v>0</v>
      </c>
      <c r="M228" s="96">
        <f t="shared" si="118"/>
        <v>0</v>
      </c>
      <c r="N228" s="96">
        <f t="shared" si="118"/>
        <v>425000</v>
      </c>
      <c r="O228" s="96">
        <f t="shared" si="118"/>
        <v>0</v>
      </c>
      <c r="P228" s="96">
        <f t="shared" si="118"/>
        <v>0</v>
      </c>
      <c r="Q228" s="96">
        <f t="shared" si="118"/>
        <v>0</v>
      </c>
      <c r="R228" s="96">
        <f t="shared" si="118"/>
        <v>42500</v>
      </c>
      <c r="S228" s="96">
        <f t="shared" si="118"/>
        <v>0</v>
      </c>
      <c r="T228" s="96">
        <f t="shared" si="118"/>
        <v>0</v>
      </c>
      <c r="U228" s="96">
        <f t="shared" si="118"/>
        <v>0</v>
      </c>
      <c r="AB228" s="82"/>
    </row>
    <row r="229" spans="1:28" s="75" customFormat="1" x14ac:dyDescent="0.25">
      <c r="A229" s="86">
        <v>51271</v>
      </c>
      <c r="B229" s="104" t="s">
        <v>149</v>
      </c>
      <c r="C229" s="108">
        <v>559</v>
      </c>
      <c r="D229" s="105" t="s">
        <v>108</v>
      </c>
      <c r="E229" s="91">
        <v>4227</v>
      </c>
      <c r="F229" s="92" t="s">
        <v>137</v>
      </c>
      <c r="G229" s="102"/>
      <c r="H229" s="109"/>
      <c r="I229" s="109"/>
      <c r="J229" s="109"/>
      <c r="K229" s="109"/>
      <c r="L229" s="109"/>
      <c r="M229" s="109"/>
      <c r="N229" s="109">
        <v>425000</v>
      </c>
      <c r="O229" s="85"/>
      <c r="P229" s="109"/>
      <c r="Q229" s="109"/>
      <c r="R229" s="109">
        <v>42500</v>
      </c>
      <c r="S229" s="85"/>
      <c r="T229" s="109"/>
      <c r="U229" s="85"/>
      <c r="V229" s="79"/>
      <c r="AB229" s="79"/>
    </row>
    <row r="230" spans="1:28" x14ac:dyDescent="0.25">
      <c r="A230" s="86">
        <v>51271</v>
      </c>
      <c r="B230" s="106" t="s">
        <v>149</v>
      </c>
      <c r="C230" s="76">
        <v>559</v>
      </c>
      <c r="D230" s="106"/>
      <c r="E230" s="77">
        <v>45</v>
      </c>
      <c r="F230" s="78"/>
      <c r="G230" s="78"/>
      <c r="H230" s="101">
        <f t="shared" ref="H230:U231" si="120">H231</f>
        <v>0</v>
      </c>
      <c r="I230" s="101">
        <f t="shared" si="120"/>
        <v>0</v>
      </c>
      <c r="J230" s="101">
        <f t="shared" si="120"/>
        <v>0</v>
      </c>
      <c r="K230" s="101">
        <f t="shared" si="120"/>
        <v>0</v>
      </c>
      <c r="L230" s="101">
        <f t="shared" si="120"/>
        <v>0</v>
      </c>
      <c r="M230" s="101">
        <f t="shared" si="120"/>
        <v>0</v>
      </c>
      <c r="N230" s="101">
        <f>N231+N233</f>
        <v>1700000</v>
      </c>
      <c r="O230" s="101">
        <f t="shared" ref="O230:U230" si="121">O231+O233</f>
        <v>0</v>
      </c>
      <c r="P230" s="101">
        <f t="shared" si="121"/>
        <v>0</v>
      </c>
      <c r="Q230" s="101">
        <f t="shared" si="121"/>
        <v>0</v>
      </c>
      <c r="R230" s="101">
        <f t="shared" si="121"/>
        <v>850000</v>
      </c>
      <c r="S230" s="101">
        <f t="shared" si="121"/>
        <v>0</v>
      </c>
      <c r="T230" s="101">
        <f t="shared" si="121"/>
        <v>0</v>
      </c>
      <c r="U230" s="101">
        <f t="shared" si="121"/>
        <v>0</v>
      </c>
      <c r="AB230" s="82"/>
    </row>
    <row r="231" spans="1:28" s="75" customFormat="1" x14ac:dyDescent="0.25">
      <c r="A231" s="86">
        <v>51271</v>
      </c>
      <c r="B231" s="103" t="s">
        <v>149</v>
      </c>
      <c r="C231" s="110">
        <v>559</v>
      </c>
      <c r="D231" s="107"/>
      <c r="E231" s="93">
        <v>452</v>
      </c>
      <c r="F231" s="94"/>
      <c r="G231" s="64"/>
      <c r="H231" s="96">
        <f t="shared" si="120"/>
        <v>0</v>
      </c>
      <c r="I231" s="96">
        <f t="shared" si="120"/>
        <v>0</v>
      </c>
      <c r="J231" s="96">
        <f t="shared" si="120"/>
        <v>0</v>
      </c>
      <c r="K231" s="96">
        <f t="shared" si="120"/>
        <v>0</v>
      </c>
      <c r="L231" s="96">
        <f t="shared" si="120"/>
        <v>0</v>
      </c>
      <c r="M231" s="96">
        <f t="shared" si="120"/>
        <v>0</v>
      </c>
      <c r="N231" s="96">
        <f t="shared" si="120"/>
        <v>850000</v>
      </c>
      <c r="O231" s="96">
        <f t="shared" si="120"/>
        <v>0</v>
      </c>
      <c r="P231" s="96">
        <f t="shared" si="120"/>
        <v>0</v>
      </c>
      <c r="Q231" s="96">
        <f t="shared" si="120"/>
        <v>0</v>
      </c>
      <c r="R231" s="96">
        <f t="shared" si="120"/>
        <v>425000</v>
      </c>
      <c r="S231" s="96">
        <f t="shared" si="120"/>
        <v>0</v>
      </c>
      <c r="T231" s="96">
        <f t="shared" si="120"/>
        <v>0</v>
      </c>
      <c r="U231" s="96">
        <f t="shared" si="120"/>
        <v>0</v>
      </c>
      <c r="V231" s="79"/>
      <c r="AB231" s="79"/>
    </row>
    <row r="232" spans="1:28" x14ac:dyDescent="0.25">
      <c r="A232" s="86">
        <v>51271</v>
      </c>
      <c r="B232" s="104" t="s">
        <v>149</v>
      </c>
      <c r="C232" s="108">
        <v>559</v>
      </c>
      <c r="D232" s="105" t="s">
        <v>108</v>
      </c>
      <c r="E232" s="91">
        <v>4521</v>
      </c>
      <c r="F232" s="92" t="s">
        <v>112</v>
      </c>
      <c r="H232" s="109"/>
      <c r="I232" s="109"/>
      <c r="J232" s="109"/>
      <c r="K232" s="109"/>
      <c r="L232" s="109"/>
      <c r="M232" s="109"/>
      <c r="N232" s="109">
        <v>850000</v>
      </c>
      <c r="O232" s="85"/>
      <c r="P232" s="109"/>
      <c r="Q232" s="109"/>
      <c r="R232" s="109">
        <v>425000</v>
      </c>
      <c r="S232" s="85"/>
      <c r="T232" s="109"/>
      <c r="U232" s="85"/>
      <c r="AB232" s="82"/>
    </row>
    <row r="233" spans="1:28" s="75" customFormat="1" x14ac:dyDescent="0.25">
      <c r="A233" s="86">
        <v>51271</v>
      </c>
      <c r="B233" s="103" t="s">
        <v>149</v>
      </c>
      <c r="C233" s="110">
        <v>559</v>
      </c>
      <c r="D233" s="107"/>
      <c r="E233" s="93">
        <v>454</v>
      </c>
      <c r="F233" s="94"/>
      <c r="G233" s="64"/>
      <c r="H233" s="96">
        <f t="shared" ref="H233:U233" si="122">H234</f>
        <v>0</v>
      </c>
      <c r="I233" s="96">
        <f t="shared" si="122"/>
        <v>0</v>
      </c>
      <c r="J233" s="96">
        <f t="shared" si="122"/>
        <v>0</v>
      </c>
      <c r="K233" s="96">
        <f t="shared" si="122"/>
        <v>0</v>
      </c>
      <c r="L233" s="96">
        <f t="shared" si="122"/>
        <v>0</v>
      </c>
      <c r="M233" s="96">
        <f t="shared" si="122"/>
        <v>0</v>
      </c>
      <c r="N233" s="96">
        <f t="shared" si="122"/>
        <v>850000</v>
      </c>
      <c r="O233" s="96">
        <f t="shared" si="122"/>
        <v>0</v>
      </c>
      <c r="P233" s="96">
        <f t="shared" si="122"/>
        <v>0</v>
      </c>
      <c r="Q233" s="96">
        <f t="shared" si="122"/>
        <v>0</v>
      </c>
      <c r="R233" s="96">
        <f t="shared" si="122"/>
        <v>425000</v>
      </c>
      <c r="S233" s="96">
        <f t="shared" si="122"/>
        <v>0</v>
      </c>
      <c r="T233" s="96">
        <f t="shared" si="122"/>
        <v>0</v>
      </c>
      <c r="U233" s="96">
        <f t="shared" si="122"/>
        <v>0</v>
      </c>
      <c r="V233" s="74">
        <f>N235-J235</f>
        <v>1200000</v>
      </c>
      <c r="W233" s="74">
        <f>O235-K235</f>
        <v>0</v>
      </c>
      <c r="X233" s="74">
        <f>N235-L235</f>
        <v>1200000</v>
      </c>
      <c r="Y233" s="74">
        <f>O235-M235</f>
        <v>0</v>
      </c>
      <c r="Z233" s="74">
        <f>R235-P235</f>
        <v>0</v>
      </c>
      <c r="AA233" s="74">
        <f>S235-Q235</f>
        <v>0</v>
      </c>
      <c r="AB233" s="83"/>
    </row>
    <row r="234" spans="1:28" x14ac:dyDescent="0.25">
      <c r="A234" s="86">
        <v>51271</v>
      </c>
      <c r="B234" s="104" t="s">
        <v>149</v>
      </c>
      <c r="C234" s="108">
        <v>559</v>
      </c>
      <c r="D234" s="105" t="s">
        <v>108</v>
      </c>
      <c r="E234" s="91">
        <v>4541</v>
      </c>
      <c r="F234" s="92" t="s">
        <v>114</v>
      </c>
      <c r="H234" s="109"/>
      <c r="I234" s="109"/>
      <c r="J234" s="109"/>
      <c r="K234" s="109"/>
      <c r="L234" s="109"/>
      <c r="M234" s="109"/>
      <c r="N234" s="109">
        <v>850000</v>
      </c>
      <c r="O234" s="85"/>
      <c r="P234" s="109"/>
      <c r="Q234" s="109"/>
      <c r="R234" s="109">
        <v>425000</v>
      </c>
      <c r="S234" s="85"/>
      <c r="T234" s="109"/>
      <c r="U234" s="85"/>
      <c r="AB234" s="82"/>
    </row>
    <row r="235" spans="1:28" s="75" customFormat="1" ht="102" x14ac:dyDescent="0.25">
      <c r="A235" s="86">
        <v>51271</v>
      </c>
      <c r="B235" s="70" t="s">
        <v>151</v>
      </c>
      <c r="C235" s="70"/>
      <c r="D235" s="70"/>
      <c r="E235" s="71"/>
      <c r="F235" s="72" t="s">
        <v>152</v>
      </c>
      <c r="G235" s="73" t="s">
        <v>107</v>
      </c>
      <c r="H235" s="74">
        <f t="shared" ref="H235:U250" si="123">H236</f>
        <v>0</v>
      </c>
      <c r="I235" s="74">
        <f t="shared" si="123"/>
        <v>0</v>
      </c>
      <c r="J235" s="74">
        <f t="shared" si="123"/>
        <v>0</v>
      </c>
      <c r="K235" s="74">
        <f t="shared" si="123"/>
        <v>0</v>
      </c>
      <c r="L235" s="74">
        <f t="shared" si="123"/>
        <v>0</v>
      </c>
      <c r="M235" s="74">
        <f t="shared" si="123"/>
        <v>0</v>
      </c>
      <c r="N235" s="74">
        <f>N236+N239</f>
        <v>1200000</v>
      </c>
      <c r="O235" s="74">
        <f t="shared" ref="O235:U235" si="124">O236+O239</f>
        <v>0</v>
      </c>
      <c r="P235" s="74">
        <f t="shared" si="124"/>
        <v>0</v>
      </c>
      <c r="Q235" s="74">
        <f t="shared" si="124"/>
        <v>0</v>
      </c>
      <c r="R235" s="74">
        <f t="shared" si="124"/>
        <v>0</v>
      </c>
      <c r="S235" s="74">
        <f t="shared" si="124"/>
        <v>0</v>
      </c>
      <c r="T235" s="74">
        <f t="shared" si="124"/>
        <v>0</v>
      </c>
      <c r="U235" s="74">
        <f t="shared" si="124"/>
        <v>0</v>
      </c>
      <c r="V235" s="79"/>
      <c r="AB235" s="79"/>
    </row>
    <row r="236" spans="1:28" x14ac:dyDescent="0.25">
      <c r="A236" s="86">
        <v>51271</v>
      </c>
      <c r="B236" s="106" t="s">
        <v>151</v>
      </c>
      <c r="C236" s="76">
        <v>43</v>
      </c>
      <c r="D236" s="106"/>
      <c r="E236" s="77">
        <v>42</v>
      </c>
      <c r="F236" s="78"/>
      <c r="G236" s="78"/>
      <c r="H236" s="101">
        <f t="shared" si="123"/>
        <v>0</v>
      </c>
      <c r="I236" s="101">
        <f t="shared" si="123"/>
        <v>0</v>
      </c>
      <c r="J236" s="101">
        <f t="shared" si="123"/>
        <v>0</v>
      </c>
      <c r="K236" s="101">
        <f t="shared" si="123"/>
        <v>0</v>
      </c>
      <c r="L236" s="101">
        <f t="shared" si="123"/>
        <v>0</v>
      </c>
      <c r="M236" s="101">
        <f t="shared" si="123"/>
        <v>0</v>
      </c>
      <c r="N236" s="101">
        <f t="shared" si="123"/>
        <v>200000</v>
      </c>
      <c r="O236" s="101">
        <f t="shared" si="123"/>
        <v>0</v>
      </c>
      <c r="P236" s="101">
        <f t="shared" si="123"/>
        <v>0</v>
      </c>
      <c r="Q236" s="101">
        <f t="shared" si="123"/>
        <v>0</v>
      </c>
      <c r="R236" s="101">
        <f t="shared" si="123"/>
        <v>0</v>
      </c>
      <c r="S236" s="101">
        <f t="shared" si="123"/>
        <v>0</v>
      </c>
      <c r="T236" s="101">
        <f t="shared" si="123"/>
        <v>0</v>
      </c>
      <c r="U236" s="101">
        <f t="shared" si="123"/>
        <v>0</v>
      </c>
      <c r="AB236" s="82"/>
    </row>
    <row r="237" spans="1:28" x14ac:dyDescent="0.25">
      <c r="A237" s="86">
        <v>51271</v>
      </c>
      <c r="B237" s="103" t="s">
        <v>151</v>
      </c>
      <c r="C237" s="110">
        <v>43</v>
      </c>
      <c r="D237" s="107"/>
      <c r="E237" s="93">
        <v>421</v>
      </c>
      <c r="F237" s="94"/>
      <c r="G237" s="64"/>
      <c r="H237" s="96">
        <f t="shared" si="123"/>
        <v>0</v>
      </c>
      <c r="I237" s="96">
        <f t="shared" si="123"/>
        <v>0</v>
      </c>
      <c r="J237" s="96">
        <f t="shared" si="123"/>
        <v>0</v>
      </c>
      <c r="K237" s="96">
        <f t="shared" si="123"/>
        <v>0</v>
      </c>
      <c r="L237" s="96">
        <f t="shared" si="123"/>
        <v>0</v>
      </c>
      <c r="M237" s="96">
        <f t="shared" si="123"/>
        <v>0</v>
      </c>
      <c r="N237" s="96">
        <f t="shared" si="123"/>
        <v>200000</v>
      </c>
      <c r="O237" s="96">
        <f t="shared" si="123"/>
        <v>0</v>
      </c>
      <c r="P237" s="96">
        <f t="shared" si="123"/>
        <v>0</v>
      </c>
      <c r="Q237" s="96">
        <f t="shared" si="123"/>
        <v>0</v>
      </c>
      <c r="R237" s="96">
        <f t="shared" si="123"/>
        <v>0</v>
      </c>
      <c r="S237" s="96">
        <f t="shared" si="123"/>
        <v>0</v>
      </c>
      <c r="T237" s="96">
        <f t="shared" si="123"/>
        <v>0</v>
      </c>
      <c r="U237" s="96">
        <f t="shared" si="123"/>
        <v>0</v>
      </c>
      <c r="AB237" s="82"/>
    </row>
    <row r="238" spans="1:28" s="75" customFormat="1" x14ac:dyDescent="0.25">
      <c r="A238" s="86">
        <v>51271</v>
      </c>
      <c r="B238" s="104" t="s">
        <v>151</v>
      </c>
      <c r="C238" s="108">
        <v>43</v>
      </c>
      <c r="D238" s="105" t="s">
        <v>108</v>
      </c>
      <c r="E238" s="91">
        <v>4214</v>
      </c>
      <c r="F238" s="92" t="s">
        <v>113</v>
      </c>
      <c r="G238" s="102"/>
      <c r="H238" s="109"/>
      <c r="I238" s="109"/>
      <c r="J238" s="109"/>
      <c r="K238" s="109"/>
      <c r="L238" s="109"/>
      <c r="M238" s="109"/>
      <c r="N238" s="109">
        <v>200000</v>
      </c>
      <c r="O238" s="85"/>
      <c r="P238" s="109"/>
      <c r="Q238" s="109"/>
      <c r="R238" s="109"/>
      <c r="S238" s="85"/>
      <c r="T238" s="109"/>
      <c r="U238" s="85"/>
      <c r="V238" s="79"/>
      <c r="AB238" s="79"/>
    </row>
    <row r="239" spans="1:28" x14ac:dyDescent="0.25">
      <c r="A239" s="86">
        <v>51271</v>
      </c>
      <c r="B239" s="106" t="s">
        <v>151</v>
      </c>
      <c r="C239" s="76">
        <v>52</v>
      </c>
      <c r="D239" s="106"/>
      <c r="E239" s="77">
        <v>42</v>
      </c>
      <c r="F239" s="78"/>
      <c r="G239" s="78"/>
      <c r="H239" s="101">
        <f t="shared" si="123"/>
        <v>0</v>
      </c>
      <c r="I239" s="101">
        <f t="shared" si="123"/>
        <v>0</v>
      </c>
      <c r="J239" s="101">
        <f t="shared" si="123"/>
        <v>0</v>
      </c>
      <c r="K239" s="101">
        <f t="shared" si="123"/>
        <v>0</v>
      </c>
      <c r="L239" s="101">
        <f t="shared" si="123"/>
        <v>0</v>
      </c>
      <c r="M239" s="101">
        <f t="shared" si="123"/>
        <v>0</v>
      </c>
      <c r="N239" s="101">
        <f t="shared" si="123"/>
        <v>1000000</v>
      </c>
      <c r="O239" s="101">
        <f t="shared" si="123"/>
        <v>0</v>
      </c>
      <c r="P239" s="101">
        <f t="shared" si="123"/>
        <v>0</v>
      </c>
      <c r="Q239" s="101">
        <f t="shared" si="123"/>
        <v>0</v>
      </c>
      <c r="R239" s="101">
        <f t="shared" si="123"/>
        <v>0</v>
      </c>
      <c r="S239" s="101">
        <f t="shared" si="123"/>
        <v>0</v>
      </c>
      <c r="T239" s="101">
        <f t="shared" si="123"/>
        <v>0</v>
      </c>
      <c r="U239" s="101">
        <f t="shared" si="123"/>
        <v>0</v>
      </c>
      <c r="AB239" s="82"/>
    </row>
    <row r="240" spans="1:28" s="75" customFormat="1" x14ac:dyDescent="0.25">
      <c r="A240" s="86">
        <v>51271</v>
      </c>
      <c r="B240" s="103" t="s">
        <v>151</v>
      </c>
      <c r="C240" s="110">
        <v>52</v>
      </c>
      <c r="D240" s="107"/>
      <c r="E240" s="93">
        <v>421</v>
      </c>
      <c r="F240" s="94"/>
      <c r="G240" s="64"/>
      <c r="H240" s="96">
        <f t="shared" si="123"/>
        <v>0</v>
      </c>
      <c r="I240" s="96">
        <f t="shared" si="123"/>
        <v>0</v>
      </c>
      <c r="J240" s="96">
        <f t="shared" si="123"/>
        <v>0</v>
      </c>
      <c r="K240" s="96">
        <f t="shared" si="123"/>
        <v>0</v>
      </c>
      <c r="L240" s="96">
        <f t="shared" si="123"/>
        <v>0</v>
      </c>
      <c r="M240" s="96">
        <f t="shared" si="123"/>
        <v>0</v>
      </c>
      <c r="N240" s="96">
        <f t="shared" si="123"/>
        <v>1000000</v>
      </c>
      <c r="O240" s="96">
        <f t="shared" si="123"/>
        <v>0</v>
      </c>
      <c r="P240" s="96">
        <f t="shared" si="123"/>
        <v>0</v>
      </c>
      <c r="Q240" s="96">
        <f t="shared" si="123"/>
        <v>0</v>
      </c>
      <c r="R240" s="96">
        <f t="shared" si="123"/>
        <v>0</v>
      </c>
      <c r="S240" s="96">
        <f t="shared" si="123"/>
        <v>0</v>
      </c>
      <c r="T240" s="96">
        <f t="shared" si="123"/>
        <v>0</v>
      </c>
      <c r="U240" s="96">
        <f t="shared" si="123"/>
        <v>0</v>
      </c>
      <c r="V240" s="74">
        <f>N242-J242</f>
        <v>5700000</v>
      </c>
      <c r="W240" s="74">
        <f>O242-K242</f>
        <v>0</v>
      </c>
      <c r="X240" s="74">
        <f>N242-L242</f>
        <v>5700000</v>
      </c>
      <c r="Y240" s="74">
        <f>O242-M242</f>
        <v>0</v>
      </c>
      <c r="Z240" s="74">
        <f>R242-P242</f>
        <v>22200000</v>
      </c>
      <c r="AA240" s="74">
        <f>S242-Q242</f>
        <v>0</v>
      </c>
      <c r="AB240" s="83"/>
    </row>
    <row r="241" spans="1:28" x14ac:dyDescent="0.25">
      <c r="A241" s="86">
        <v>51271</v>
      </c>
      <c r="B241" s="104" t="s">
        <v>151</v>
      </c>
      <c r="C241" s="108">
        <v>52</v>
      </c>
      <c r="D241" s="105" t="s">
        <v>108</v>
      </c>
      <c r="E241" s="91">
        <v>4214</v>
      </c>
      <c r="F241" s="92" t="s">
        <v>113</v>
      </c>
      <c r="H241" s="109"/>
      <c r="I241" s="109"/>
      <c r="J241" s="109"/>
      <c r="K241" s="109"/>
      <c r="L241" s="109"/>
      <c r="M241" s="109"/>
      <c r="N241" s="109">
        <v>1000000</v>
      </c>
      <c r="O241" s="85"/>
      <c r="P241" s="109"/>
      <c r="Q241" s="109"/>
      <c r="R241" s="109"/>
      <c r="S241" s="85"/>
      <c r="T241" s="109"/>
      <c r="U241" s="85"/>
      <c r="AB241" s="82"/>
    </row>
    <row r="242" spans="1:28" s="75" customFormat="1" ht="102" x14ac:dyDescent="0.25">
      <c r="A242" s="86">
        <v>51271</v>
      </c>
      <c r="B242" s="70" t="s">
        <v>153</v>
      </c>
      <c r="C242" s="70"/>
      <c r="D242" s="70"/>
      <c r="E242" s="71"/>
      <c r="F242" s="72" t="s">
        <v>154</v>
      </c>
      <c r="G242" s="73" t="s">
        <v>107</v>
      </c>
      <c r="H242" s="74">
        <f t="shared" si="123"/>
        <v>0</v>
      </c>
      <c r="I242" s="74">
        <f t="shared" si="123"/>
        <v>0</v>
      </c>
      <c r="J242" s="74">
        <f t="shared" si="123"/>
        <v>0</v>
      </c>
      <c r="K242" s="74">
        <f t="shared" si="123"/>
        <v>0</v>
      </c>
      <c r="L242" s="74">
        <f t="shared" si="123"/>
        <v>0</v>
      </c>
      <c r="M242" s="74">
        <f t="shared" si="123"/>
        <v>0</v>
      </c>
      <c r="N242" s="74">
        <f>N243+N246</f>
        <v>5700000</v>
      </c>
      <c r="O242" s="74">
        <f t="shared" ref="O242:U242" si="125">O243+O246</f>
        <v>0</v>
      </c>
      <c r="P242" s="74">
        <f t="shared" si="125"/>
        <v>0</v>
      </c>
      <c r="Q242" s="74">
        <f t="shared" si="125"/>
        <v>0</v>
      </c>
      <c r="R242" s="74">
        <f t="shared" si="125"/>
        <v>22200000</v>
      </c>
      <c r="S242" s="74">
        <f t="shared" si="125"/>
        <v>0</v>
      </c>
      <c r="T242" s="74">
        <f t="shared" si="125"/>
        <v>5700000</v>
      </c>
      <c r="U242" s="74">
        <f t="shared" si="125"/>
        <v>0</v>
      </c>
      <c r="V242" s="79"/>
      <c r="AB242" s="79"/>
    </row>
    <row r="243" spans="1:28" x14ac:dyDescent="0.25">
      <c r="A243" s="86">
        <v>51271</v>
      </c>
      <c r="B243" s="106" t="s">
        <v>153</v>
      </c>
      <c r="C243" s="76">
        <v>43</v>
      </c>
      <c r="D243" s="106"/>
      <c r="E243" s="77">
        <v>42</v>
      </c>
      <c r="F243" s="78"/>
      <c r="G243" s="78"/>
      <c r="H243" s="101">
        <f t="shared" si="123"/>
        <v>0</v>
      </c>
      <c r="I243" s="101">
        <f t="shared" si="123"/>
        <v>0</v>
      </c>
      <c r="J243" s="101">
        <f t="shared" si="123"/>
        <v>0</v>
      </c>
      <c r="K243" s="101">
        <f t="shared" si="123"/>
        <v>0</v>
      </c>
      <c r="L243" s="101">
        <f t="shared" si="123"/>
        <v>0</v>
      </c>
      <c r="M243" s="101">
        <f t="shared" si="123"/>
        <v>0</v>
      </c>
      <c r="N243" s="101">
        <f t="shared" si="123"/>
        <v>200000</v>
      </c>
      <c r="O243" s="101">
        <f t="shared" si="123"/>
        <v>0</v>
      </c>
      <c r="P243" s="101">
        <f t="shared" si="123"/>
        <v>0</v>
      </c>
      <c r="Q243" s="101">
        <f t="shared" si="123"/>
        <v>0</v>
      </c>
      <c r="R243" s="101">
        <f t="shared" si="123"/>
        <v>200000</v>
      </c>
      <c r="S243" s="101">
        <f t="shared" si="123"/>
        <v>0</v>
      </c>
      <c r="T243" s="101">
        <f t="shared" si="123"/>
        <v>200000</v>
      </c>
      <c r="U243" s="101">
        <f t="shared" si="123"/>
        <v>0</v>
      </c>
      <c r="AB243" s="82"/>
    </row>
    <row r="244" spans="1:28" x14ac:dyDescent="0.25">
      <c r="A244" s="86">
        <v>51271</v>
      </c>
      <c r="B244" s="103" t="s">
        <v>153</v>
      </c>
      <c r="C244" s="110">
        <v>43</v>
      </c>
      <c r="D244" s="107"/>
      <c r="E244" s="93">
        <v>421</v>
      </c>
      <c r="F244" s="94"/>
      <c r="G244" s="64"/>
      <c r="H244" s="96">
        <f t="shared" si="123"/>
        <v>0</v>
      </c>
      <c r="I244" s="96">
        <f t="shared" si="123"/>
        <v>0</v>
      </c>
      <c r="J244" s="96">
        <f t="shared" si="123"/>
        <v>0</v>
      </c>
      <c r="K244" s="96">
        <f t="shared" si="123"/>
        <v>0</v>
      </c>
      <c r="L244" s="96">
        <f t="shared" si="123"/>
        <v>0</v>
      </c>
      <c r="M244" s="96">
        <f t="shared" si="123"/>
        <v>0</v>
      </c>
      <c r="N244" s="96">
        <f t="shared" si="123"/>
        <v>200000</v>
      </c>
      <c r="O244" s="96">
        <f t="shared" si="123"/>
        <v>0</v>
      </c>
      <c r="P244" s="96">
        <f t="shared" si="123"/>
        <v>0</v>
      </c>
      <c r="Q244" s="96">
        <f t="shared" si="123"/>
        <v>0</v>
      </c>
      <c r="R244" s="96">
        <f t="shared" si="123"/>
        <v>200000</v>
      </c>
      <c r="S244" s="96">
        <f t="shared" si="123"/>
        <v>0</v>
      </c>
      <c r="T244" s="96">
        <f t="shared" si="123"/>
        <v>200000</v>
      </c>
      <c r="U244" s="96">
        <f t="shared" si="123"/>
        <v>0</v>
      </c>
      <c r="AB244" s="82"/>
    </row>
    <row r="245" spans="1:28" s="75" customFormat="1" x14ac:dyDescent="0.25">
      <c r="A245" s="86">
        <v>51271</v>
      </c>
      <c r="B245" s="104" t="s">
        <v>153</v>
      </c>
      <c r="C245" s="108">
        <v>43</v>
      </c>
      <c r="D245" s="105" t="s">
        <v>108</v>
      </c>
      <c r="E245" s="91">
        <v>4214</v>
      </c>
      <c r="F245" s="92" t="s">
        <v>113</v>
      </c>
      <c r="G245" s="102"/>
      <c r="H245" s="109"/>
      <c r="I245" s="109"/>
      <c r="J245" s="109"/>
      <c r="K245" s="109"/>
      <c r="L245" s="109"/>
      <c r="M245" s="109"/>
      <c r="N245" s="109">
        <v>200000</v>
      </c>
      <c r="O245" s="85"/>
      <c r="P245" s="109"/>
      <c r="Q245" s="109"/>
      <c r="R245" s="109">
        <v>200000</v>
      </c>
      <c r="S245" s="85"/>
      <c r="T245" s="109">
        <v>200000</v>
      </c>
      <c r="U245" s="85"/>
      <c r="V245" s="79"/>
      <c r="AB245" s="79"/>
    </row>
    <row r="246" spans="1:28" x14ac:dyDescent="0.25">
      <c r="A246" s="86">
        <v>51271</v>
      </c>
      <c r="B246" s="106" t="s">
        <v>153</v>
      </c>
      <c r="C246" s="76">
        <v>52</v>
      </c>
      <c r="D246" s="106"/>
      <c r="E246" s="77">
        <v>42</v>
      </c>
      <c r="F246" s="78"/>
      <c r="G246" s="78"/>
      <c r="H246" s="101">
        <f t="shared" si="123"/>
        <v>0</v>
      </c>
      <c r="I246" s="101">
        <f t="shared" si="123"/>
        <v>0</v>
      </c>
      <c r="J246" s="101">
        <f t="shared" si="123"/>
        <v>0</v>
      </c>
      <c r="K246" s="101">
        <f t="shared" si="123"/>
        <v>0</v>
      </c>
      <c r="L246" s="101">
        <f t="shared" si="123"/>
        <v>0</v>
      </c>
      <c r="M246" s="101">
        <f t="shared" si="123"/>
        <v>0</v>
      </c>
      <c r="N246" s="101">
        <f t="shared" si="123"/>
        <v>5500000</v>
      </c>
      <c r="O246" s="101">
        <f t="shared" si="123"/>
        <v>0</v>
      </c>
      <c r="P246" s="101">
        <f t="shared" si="123"/>
        <v>0</v>
      </c>
      <c r="Q246" s="101">
        <f t="shared" si="123"/>
        <v>0</v>
      </c>
      <c r="R246" s="101">
        <f t="shared" si="123"/>
        <v>22000000</v>
      </c>
      <c r="S246" s="101">
        <f t="shared" si="123"/>
        <v>0</v>
      </c>
      <c r="T246" s="101">
        <f t="shared" si="123"/>
        <v>5500000</v>
      </c>
      <c r="U246" s="101">
        <f t="shared" si="123"/>
        <v>0</v>
      </c>
      <c r="AB246" s="82"/>
    </row>
    <row r="247" spans="1:28" s="75" customFormat="1" x14ac:dyDescent="0.25">
      <c r="A247" s="86">
        <v>51271</v>
      </c>
      <c r="B247" s="103" t="s">
        <v>153</v>
      </c>
      <c r="C247" s="110">
        <v>52</v>
      </c>
      <c r="D247" s="107"/>
      <c r="E247" s="93">
        <v>421</v>
      </c>
      <c r="F247" s="94"/>
      <c r="G247" s="64"/>
      <c r="H247" s="96">
        <f t="shared" si="123"/>
        <v>0</v>
      </c>
      <c r="I247" s="96">
        <f t="shared" si="123"/>
        <v>0</v>
      </c>
      <c r="J247" s="96">
        <f t="shared" si="123"/>
        <v>0</v>
      </c>
      <c r="K247" s="96">
        <f t="shared" si="123"/>
        <v>0</v>
      </c>
      <c r="L247" s="96">
        <f t="shared" si="123"/>
        <v>0</v>
      </c>
      <c r="M247" s="96">
        <f t="shared" si="123"/>
        <v>0</v>
      </c>
      <c r="N247" s="96">
        <f t="shared" si="123"/>
        <v>5500000</v>
      </c>
      <c r="O247" s="96">
        <f t="shared" si="123"/>
        <v>0</v>
      </c>
      <c r="P247" s="96">
        <f t="shared" si="123"/>
        <v>0</v>
      </c>
      <c r="Q247" s="96">
        <f t="shared" si="123"/>
        <v>0</v>
      </c>
      <c r="R247" s="96">
        <f t="shared" si="123"/>
        <v>22000000</v>
      </c>
      <c r="S247" s="96">
        <f t="shared" si="123"/>
        <v>0</v>
      </c>
      <c r="T247" s="96">
        <f t="shared" si="123"/>
        <v>5500000</v>
      </c>
      <c r="U247" s="96">
        <f t="shared" si="123"/>
        <v>0</v>
      </c>
      <c r="V247" s="74">
        <f>N249-J249</f>
        <v>21200000</v>
      </c>
      <c r="W247" s="74">
        <f>O249-K249</f>
        <v>0</v>
      </c>
      <c r="X247" s="74">
        <f>N249-L249</f>
        <v>21200000</v>
      </c>
      <c r="Y247" s="74">
        <f>O249-M249</f>
        <v>0</v>
      </c>
      <c r="Z247" s="74">
        <f>R249-P249</f>
        <v>200000</v>
      </c>
      <c r="AA247" s="74">
        <f>S249-Q249</f>
        <v>0</v>
      </c>
      <c r="AB247" s="83"/>
    </row>
    <row r="248" spans="1:28" x14ac:dyDescent="0.25">
      <c r="A248" s="86">
        <v>51271</v>
      </c>
      <c r="B248" s="104" t="s">
        <v>153</v>
      </c>
      <c r="C248" s="108">
        <v>52</v>
      </c>
      <c r="D248" s="105" t="s">
        <v>108</v>
      </c>
      <c r="E248" s="91">
        <v>4214</v>
      </c>
      <c r="F248" s="92" t="s">
        <v>113</v>
      </c>
      <c r="H248" s="109"/>
      <c r="I248" s="109"/>
      <c r="J248" s="109"/>
      <c r="K248" s="109"/>
      <c r="L248" s="109"/>
      <c r="M248" s="109"/>
      <c r="N248" s="109">
        <v>5500000</v>
      </c>
      <c r="O248" s="85"/>
      <c r="P248" s="109"/>
      <c r="Q248" s="109"/>
      <c r="R248" s="109">
        <v>22000000</v>
      </c>
      <c r="S248" s="85"/>
      <c r="T248" s="109">
        <v>5500000</v>
      </c>
      <c r="U248" s="85"/>
      <c r="AB248" s="82"/>
    </row>
    <row r="249" spans="1:28" s="75" customFormat="1" ht="102" x14ac:dyDescent="0.25">
      <c r="A249" s="86">
        <v>51271</v>
      </c>
      <c r="B249" s="70" t="s">
        <v>155</v>
      </c>
      <c r="C249" s="70"/>
      <c r="D249" s="70"/>
      <c r="E249" s="71"/>
      <c r="F249" s="72" t="s">
        <v>156</v>
      </c>
      <c r="G249" s="73" t="s">
        <v>107</v>
      </c>
      <c r="H249" s="74">
        <f t="shared" si="123"/>
        <v>0</v>
      </c>
      <c r="I249" s="74">
        <f t="shared" si="123"/>
        <v>0</v>
      </c>
      <c r="J249" s="74">
        <f t="shared" si="123"/>
        <v>0</v>
      </c>
      <c r="K249" s="74">
        <f t="shared" si="123"/>
        <v>0</v>
      </c>
      <c r="L249" s="74">
        <f t="shared" si="123"/>
        <v>0</v>
      </c>
      <c r="M249" s="74">
        <f t="shared" si="123"/>
        <v>0</v>
      </c>
      <c r="N249" s="74">
        <f>N250+N253</f>
        <v>21200000</v>
      </c>
      <c r="O249" s="74">
        <f t="shared" ref="O249:U249" si="126">O250+O253</f>
        <v>0</v>
      </c>
      <c r="P249" s="74">
        <f t="shared" si="126"/>
        <v>0</v>
      </c>
      <c r="Q249" s="74">
        <f t="shared" si="126"/>
        <v>0</v>
      </c>
      <c r="R249" s="74">
        <f t="shared" si="126"/>
        <v>200000</v>
      </c>
      <c r="S249" s="74">
        <f t="shared" si="126"/>
        <v>0</v>
      </c>
      <c r="T249" s="74">
        <f t="shared" si="126"/>
        <v>0</v>
      </c>
      <c r="U249" s="74">
        <f t="shared" si="126"/>
        <v>0</v>
      </c>
      <c r="V249" s="79"/>
      <c r="AB249" s="79"/>
    </row>
    <row r="250" spans="1:28" x14ac:dyDescent="0.25">
      <c r="A250" s="86">
        <v>51271</v>
      </c>
      <c r="B250" s="106" t="s">
        <v>155</v>
      </c>
      <c r="C250" s="76">
        <v>43</v>
      </c>
      <c r="D250" s="106"/>
      <c r="E250" s="77">
        <v>42</v>
      </c>
      <c r="F250" s="78"/>
      <c r="G250" s="78"/>
      <c r="H250" s="101">
        <f t="shared" si="123"/>
        <v>0</v>
      </c>
      <c r="I250" s="101">
        <f t="shared" si="123"/>
        <v>0</v>
      </c>
      <c r="J250" s="101">
        <f t="shared" si="123"/>
        <v>0</v>
      </c>
      <c r="K250" s="101">
        <f t="shared" si="123"/>
        <v>0</v>
      </c>
      <c r="L250" s="101">
        <f t="shared" si="123"/>
        <v>0</v>
      </c>
      <c r="M250" s="101">
        <f t="shared" si="123"/>
        <v>0</v>
      </c>
      <c r="N250" s="101">
        <f t="shared" si="123"/>
        <v>200000</v>
      </c>
      <c r="O250" s="101">
        <f t="shared" si="123"/>
        <v>0</v>
      </c>
      <c r="P250" s="101">
        <f t="shared" si="123"/>
        <v>0</v>
      </c>
      <c r="Q250" s="101">
        <f t="shared" si="123"/>
        <v>0</v>
      </c>
      <c r="R250" s="101">
        <f t="shared" si="123"/>
        <v>200000</v>
      </c>
      <c r="S250" s="101">
        <f t="shared" si="123"/>
        <v>0</v>
      </c>
      <c r="T250" s="101">
        <f t="shared" si="123"/>
        <v>0</v>
      </c>
      <c r="U250" s="101">
        <f t="shared" si="123"/>
        <v>0</v>
      </c>
      <c r="AB250" s="82"/>
    </row>
    <row r="251" spans="1:28" x14ac:dyDescent="0.25">
      <c r="A251" s="86">
        <v>51271</v>
      </c>
      <c r="B251" s="103" t="s">
        <v>155</v>
      </c>
      <c r="C251" s="110">
        <v>43</v>
      </c>
      <c r="D251" s="107"/>
      <c r="E251" s="93">
        <v>421</v>
      </c>
      <c r="F251" s="94"/>
      <c r="G251" s="64"/>
      <c r="H251" s="96">
        <f t="shared" ref="H251:U254" si="127">H252</f>
        <v>0</v>
      </c>
      <c r="I251" s="96">
        <f t="shared" si="127"/>
        <v>0</v>
      </c>
      <c r="J251" s="96">
        <f t="shared" si="127"/>
        <v>0</v>
      </c>
      <c r="K251" s="96">
        <f t="shared" si="127"/>
        <v>0</v>
      </c>
      <c r="L251" s="96">
        <f t="shared" si="127"/>
        <v>0</v>
      </c>
      <c r="M251" s="96">
        <f t="shared" si="127"/>
        <v>0</v>
      </c>
      <c r="N251" s="96">
        <f t="shared" si="127"/>
        <v>200000</v>
      </c>
      <c r="O251" s="96">
        <f t="shared" si="127"/>
        <v>0</v>
      </c>
      <c r="P251" s="96">
        <f t="shared" si="127"/>
        <v>0</v>
      </c>
      <c r="Q251" s="96">
        <f t="shared" si="127"/>
        <v>0</v>
      </c>
      <c r="R251" s="96">
        <f t="shared" si="127"/>
        <v>200000</v>
      </c>
      <c r="S251" s="96">
        <f t="shared" si="127"/>
        <v>0</v>
      </c>
      <c r="T251" s="96">
        <f t="shared" si="127"/>
        <v>0</v>
      </c>
      <c r="U251" s="96">
        <f t="shared" si="127"/>
        <v>0</v>
      </c>
      <c r="AB251" s="82"/>
    </row>
    <row r="252" spans="1:28" s="75" customFormat="1" x14ac:dyDescent="0.25">
      <c r="A252" s="86">
        <v>51271</v>
      </c>
      <c r="B252" s="104" t="s">
        <v>155</v>
      </c>
      <c r="C252" s="108">
        <v>43</v>
      </c>
      <c r="D252" s="105" t="s">
        <v>108</v>
      </c>
      <c r="E252" s="91">
        <v>4214</v>
      </c>
      <c r="F252" s="92" t="s">
        <v>113</v>
      </c>
      <c r="G252" s="102"/>
      <c r="H252" s="109"/>
      <c r="I252" s="109"/>
      <c r="J252" s="109"/>
      <c r="K252" s="109"/>
      <c r="L252" s="109"/>
      <c r="M252" s="109"/>
      <c r="N252" s="109">
        <v>200000</v>
      </c>
      <c r="O252" s="85"/>
      <c r="P252" s="109"/>
      <c r="Q252" s="109"/>
      <c r="R252" s="109">
        <v>200000</v>
      </c>
      <c r="S252" s="85"/>
      <c r="T252" s="109"/>
      <c r="U252" s="85"/>
      <c r="V252" s="79"/>
      <c r="AB252" s="79"/>
    </row>
    <row r="253" spans="1:28" x14ac:dyDescent="0.25">
      <c r="A253" s="86">
        <v>51271</v>
      </c>
      <c r="B253" s="106" t="s">
        <v>155</v>
      </c>
      <c r="C253" s="76">
        <v>52</v>
      </c>
      <c r="D253" s="106"/>
      <c r="E253" s="77">
        <v>42</v>
      </c>
      <c r="F253" s="78"/>
      <c r="G253" s="78"/>
      <c r="H253" s="101">
        <f t="shared" si="127"/>
        <v>0</v>
      </c>
      <c r="I253" s="101">
        <f t="shared" si="127"/>
        <v>0</v>
      </c>
      <c r="J253" s="101">
        <f t="shared" si="127"/>
        <v>0</v>
      </c>
      <c r="K253" s="101">
        <f t="shared" si="127"/>
        <v>0</v>
      </c>
      <c r="L253" s="101">
        <f t="shared" si="127"/>
        <v>0</v>
      </c>
      <c r="M253" s="101">
        <f t="shared" si="127"/>
        <v>0</v>
      </c>
      <c r="N253" s="101">
        <f t="shared" si="127"/>
        <v>21000000</v>
      </c>
      <c r="O253" s="101">
        <f t="shared" si="127"/>
        <v>0</v>
      </c>
      <c r="P253" s="101">
        <f t="shared" si="127"/>
        <v>0</v>
      </c>
      <c r="Q253" s="101">
        <f t="shared" si="127"/>
        <v>0</v>
      </c>
      <c r="R253" s="101">
        <f t="shared" si="127"/>
        <v>0</v>
      </c>
      <c r="S253" s="101">
        <f t="shared" si="127"/>
        <v>0</v>
      </c>
      <c r="T253" s="101">
        <f t="shared" si="127"/>
        <v>0</v>
      </c>
      <c r="U253" s="101">
        <f t="shared" si="127"/>
        <v>0</v>
      </c>
      <c r="AB253" s="82"/>
    </row>
    <row r="254" spans="1:28" s="88" customFormat="1" x14ac:dyDescent="0.25">
      <c r="A254" s="86">
        <v>51271</v>
      </c>
      <c r="B254" s="103" t="s">
        <v>155</v>
      </c>
      <c r="C254" s="110">
        <v>52</v>
      </c>
      <c r="D254" s="107"/>
      <c r="E254" s="93">
        <v>421</v>
      </c>
      <c r="F254" s="94"/>
      <c r="G254" s="64"/>
      <c r="H254" s="96">
        <f t="shared" si="127"/>
        <v>0</v>
      </c>
      <c r="I254" s="96">
        <f t="shared" si="127"/>
        <v>0</v>
      </c>
      <c r="J254" s="96">
        <f t="shared" si="127"/>
        <v>0</v>
      </c>
      <c r="K254" s="96">
        <f t="shared" si="127"/>
        <v>0</v>
      </c>
      <c r="L254" s="96">
        <f t="shared" si="127"/>
        <v>0</v>
      </c>
      <c r="M254" s="96">
        <f t="shared" si="127"/>
        <v>0</v>
      </c>
      <c r="N254" s="96">
        <f t="shared" si="127"/>
        <v>21000000</v>
      </c>
      <c r="O254" s="96">
        <f t="shared" si="127"/>
        <v>0</v>
      </c>
      <c r="P254" s="96">
        <f t="shared" si="127"/>
        <v>0</v>
      </c>
      <c r="Q254" s="96">
        <f t="shared" si="127"/>
        <v>0</v>
      </c>
      <c r="R254" s="96">
        <f t="shared" si="127"/>
        <v>0</v>
      </c>
      <c r="S254" s="96">
        <f t="shared" si="127"/>
        <v>0</v>
      </c>
      <c r="T254" s="96">
        <f t="shared" si="127"/>
        <v>0</v>
      </c>
      <c r="U254" s="96">
        <f t="shared" si="127"/>
        <v>0</v>
      </c>
      <c r="V254" s="69" t="e">
        <f>#REF!-#REF!</f>
        <v>#REF!</v>
      </c>
      <c r="W254" s="69" t="e">
        <f>#REF!-#REF!</f>
        <v>#REF!</v>
      </c>
      <c r="X254" s="69" t="e">
        <f>#REF!-#REF!</f>
        <v>#REF!</v>
      </c>
      <c r="Y254" s="69" t="e">
        <f>#REF!-#REF!</f>
        <v>#REF!</v>
      </c>
      <c r="Z254" s="69" t="e">
        <f>#REF!-#REF!</f>
        <v>#REF!</v>
      </c>
      <c r="AA254" s="69" t="e">
        <f>#REF!-#REF!</f>
        <v>#REF!</v>
      </c>
      <c r="AB254" s="83"/>
    </row>
    <row r="255" spans="1:28" s="75" customFormat="1" x14ac:dyDescent="0.25">
      <c r="A255" s="86">
        <v>51271</v>
      </c>
      <c r="B255" s="104" t="s">
        <v>155</v>
      </c>
      <c r="C255" s="108">
        <v>52</v>
      </c>
      <c r="D255" s="105" t="s">
        <v>108</v>
      </c>
      <c r="E255" s="91">
        <v>4214</v>
      </c>
      <c r="F255" s="92" t="s">
        <v>113</v>
      </c>
      <c r="G255" s="102"/>
      <c r="H255" s="109"/>
      <c r="I255" s="109"/>
      <c r="J255" s="109"/>
      <c r="K255" s="109"/>
      <c r="L255" s="109"/>
      <c r="M255" s="109"/>
      <c r="N255" s="109">
        <v>21000000</v>
      </c>
      <c r="O255" s="85"/>
      <c r="P255" s="109"/>
      <c r="Q255" s="109"/>
      <c r="R255" s="109"/>
      <c r="S255" s="85"/>
      <c r="T255" s="109"/>
      <c r="U255" s="85"/>
      <c r="V255" s="74" t="e">
        <f>#REF!-#REF!</f>
        <v>#REF!</v>
      </c>
      <c r="W255" s="74" t="e">
        <f>#REF!-#REF!</f>
        <v>#REF!</v>
      </c>
      <c r="X255" s="74" t="e">
        <f>#REF!-#REF!</f>
        <v>#REF!</v>
      </c>
      <c r="Y255" s="74" t="e">
        <f>#REF!-#REF!</f>
        <v>#REF!</v>
      </c>
      <c r="Z255" s="74" t="e">
        <f>#REF!-#REF!</f>
        <v>#REF!</v>
      </c>
      <c r="AA255" s="74" t="e">
        <f>#REF!-#REF!</f>
        <v>#REF!</v>
      </c>
      <c r="AB255" s="83"/>
    </row>
    <row r="256" spans="1:28" x14ac:dyDescent="0.25">
      <c r="A256" s="112"/>
      <c r="B256" s="112"/>
      <c r="C256" s="113"/>
      <c r="D256" s="114"/>
      <c r="E256" s="115"/>
      <c r="F256" s="116"/>
      <c r="G256" s="117"/>
      <c r="H256" s="118"/>
      <c r="I256" s="118"/>
      <c r="J256" s="118"/>
      <c r="K256" s="118"/>
      <c r="L256" s="118"/>
      <c r="M256" s="118"/>
      <c r="N256" s="118"/>
      <c r="O256" s="118"/>
      <c r="P256" s="118" t="e">
        <f>SUBTOTAL(9,#REF!)</f>
        <v>#REF!</v>
      </c>
      <c r="Q256" s="118" t="e">
        <f>SUBTOTAL(9,#REF!)</f>
        <v>#REF!</v>
      </c>
      <c r="R256" s="118"/>
      <c r="S256" s="118"/>
      <c r="T256" s="118"/>
      <c r="U256" s="118"/>
      <c r="V256" s="119"/>
    </row>
    <row r="257" spans="1:22" x14ac:dyDescent="0.25">
      <c r="A257" s="120"/>
      <c r="B257" s="120"/>
      <c r="C257" s="121"/>
      <c r="D257" s="122"/>
      <c r="E257" s="123"/>
      <c r="F257" s="124"/>
      <c r="G257" s="125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19"/>
    </row>
    <row r="258" spans="1:22" x14ac:dyDescent="0.25">
      <c r="A258" s="120"/>
      <c r="B258" s="120"/>
      <c r="C258" s="121"/>
      <c r="D258" s="122"/>
      <c r="E258" s="123"/>
      <c r="F258" s="124"/>
      <c r="G258" s="125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 t="s">
        <v>157</v>
      </c>
      <c r="U258" s="126"/>
      <c r="V258" s="119"/>
    </row>
    <row r="259" spans="1:22" x14ac:dyDescent="0.25">
      <c r="A259" s="120"/>
      <c r="B259" s="120"/>
      <c r="C259" s="121"/>
      <c r="D259" s="122"/>
      <c r="E259" s="123"/>
      <c r="F259" s="124"/>
      <c r="G259" s="125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19"/>
    </row>
    <row r="260" spans="1:22" x14ac:dyDescent="0.25">
      <c r="A260" s="120"/>
      <c r="B260" s="120"/>
      <c r="C260" s="121"/>
      <c r="D260" s="122"/>
      <c r="E260" s="123"/>
      <c r="F260" s="124"/>
      <c r="G260" s="125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 t="s">
        <v>158</v>
      </c>
      <c r="U260" s="126"/>
      <c r="V260" s="119"/>
    </row>
    <row r="261" spans="1:22" x14ac:dyDescent="0.25">
      <c r="A261" s="120"/>
      <c r="B261" s="120"/>
      <c r="C261" s="121"/>
      <c r="D261" s="122"/>
      <c r="E261" s="123"/>
      <c r="F261" s="124"/>
      <c r="G261" s="125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19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Prihodi 2021-2023</vt:lpstr>
      <vt:lpstr>Rashodi 2021-2023</vt:lpstr>
      <vt:lpstr>'Prihodi 2021-2023'!Print_Area</vt:lpstr>
      <vt:lpstr>'Rashodi 2021-2023'!Print_Area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2021-03-31T09:53:27Z</cp:lastPrinted>
  <dcterms:created xsi:type="dcterms:W3CDTF">2020-08-11T08:39:32Z</dcterms:created>
  <dcterms:modified xsi:type="dcterms:W3CDTF">2021-03-31T09:54:40Z</dcterms:modified>
</cp:coreProperties>
</file>